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fe6f60eb4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e3846cd58a134340"/>
    <x:sheet xmlns:r="http://schemas.openxmlformats.org/officeDocument/2006/relationships" name="Inputs" sheetId="2" r:id="R87d58d7bb38a47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.00"/>
    <x:numFmt numFmtId="201" formatCode="m/d h:mm AM/PM"/>
    <x:numFmt numFmtId="202" formatCode="0.00%"/>
    <x:numFmt numFmtId="203" formatCode="0.0%"/>
    <x:numFmt numFmtId="204" formatCode="ddd m/d h:mm AM/PM"/>
    <x:numFmt numFmtId="205" formatCode="$0.00"/>
    <x:numFmt numFmtId="206" formatCode="ddd m/d"/>
  </x:numFmts>
  <x:fonts count="5">
    <x:font>
      <x:sz val="11"/>
      <x:name val="Carlito"/>
    </x:font>
    <x:font>
      <x:sz val="11"/>
      <x:color rgb="FF122131"/>
      <x:name val="Arial"/>
    </x:font>
    <x:font>
      <x:b/>
      <x:sz val="16"/>
      <x:color rgb="FFFFFFFF"/>
      <x:name val="Arial"/>
    </x:font>
    <x:font>
      <x:i/>
      <x:sz val="11"/>
      <x:color rgb="FF53657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C40"/>
      </x:patternFill>
    </x:fill>
    <x:fill>
      <x:patternFill patternType="solid">
        <x:fgColor rgb="FFFFF2CB"/>
      </x:patternFill>
    </x:fill>
    <x:fill>
      <x:patternFill patternType="solid">
        <x:fgColor rgb="FFEDF2F6"/>
      </x:patternFill>
    </x:fill>
  </x:fills>
  <x:borders count="2">
    <x:border/>
    <x:border>
      <x:bottom style="thin">
        <x:color rgb="FFD7E0E8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4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2" fontId="1" fillId="3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5" fontId="1" fillId="4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color rgb="FF234114"/>
      </x:font>
      <x:fill>
        <x:patternFill patternType="solid">
          <x:bgColor rgb="FFE7F1D6"/>
        </x:patternFill>
      </x:fill>
    </x:dxf>
    <x:dxf>
      <x:font>
        <x:color rgb="FF7A4706"/>
      </x:font>
      <x:fill>
        <x:patternFill patternType="solid">
          <x:bgColor rgb="FFFFF0DA"/>
        </x:patternFill>
      </x:fill>
    </x:dxf>
    <x:dxf>
      <x:font>
        <x:b/>
        <x:color rgb="FF9B2115"/>
      </x:font>
      <x:fill>
        <x:patternFill patternType="solid">
          <x:bgColor rgb="FFFAD9D4"/>
        </x:patternFill>
      </x:fill>
    </x:dxf>
    <x:dxf>
      <x:font>
        <x:b/>
        <x:color rgb="FFA11424"/>
      </x:font>
      <x:fill>
        <x:patternFill patternType="solid">
          <x:bgColor rgb="FFFAD9D4"/>
        </x:patternFill>
      </x:fill>
    </x:dxf>
    <x:dxf>
      <x:font>
        <x:b/>
        <x:color rgb="FFA11424"/>
      </x:font>
      <x:fill>
        <x:patternFill patternType="solid">
          <x:bgColor rgb="FFFAD9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eedc7e02343d5" /><Relationship Type="http://schemas.openxmlformats.org/officeDocument/2006/relationships/theme" Target="/xl/theme/theme1.xml" Id="R2148dc4cd0454d08" /><Relationship Type="http://schemas.openxmlformats.org/officeDocument/2006/relationships/sharedStrings" Target="/xl/sharedStrings.xml" Id="R0234bed59e684255" /><Relationship Type="http://schemas.openxmlformats.org/officeDocument/2006/relationships/worksheet" Target="/xl/worksheets/sheet1.xml" Id="Re3846cd58a134340" /><Relationship Type="http://schemas.openxmlformats.org/officeDocument/2006/relationships/worksheet" Target="/xl/worksheets/sheet2.xml" Id="R87d58d7bb38a47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4" hidden="0" customWidth="1"/>
    <x:col min="4" max="4" width="40" hidden="0" customWidth="1"/>
    <x:col min="5" max="5" width="13" hidden="0" customWidth="1"/>
    <x:col min="6" max="6" width="13" hidden="0" customWidth="1"/>
    <x:col min="7" max="7" width="13" hidden="0" customWidth="1"/>
    <x:col min="8" max="8" width="12" hidden="0" customWidth="1"/>
    <x:col min="9" max="9" width="12" hidden="0" customWidth="1"/>
    <x:col min="10" max="10" width="16" hidden="0" customWidth="1"/>
    <x:col min="11" max="11" width="16" hidden="0" customWidth="1"/>
    <x:col min="12" max="12" width="16" hidden="0" customWidth="1"/>
    <x:col min="13" max="13" width="23" hidden="0" customWidth="1"/>
    <x:col min="14" max="14" width="16" hidden="0" customWidth="1"/>
    <x:col min="15" max="15" width="16" hidden="0" customWidth="1"/>
    <x:col min="16" max="16" width="18" hidden="0" customWidth="1"/>
    <x:col min="17" max="17" width="30" hidden="0" customWidth="1"/>
  </x:cols>
  <x:sheetData>
    <x:row r="1" ht="30" customHeight="1">
      <x:c r="A1" s="4" t="str">
        <x:v>BET SCHEDULE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2"/>
      <x:c r="Q1" s="2"/>
    </x:row>
    <x:row r="2" ht="30" customHeight="1">
      <x:c r="A2" s="5" t="str">
        <x:v>2026-09-30 10:57 to 2026-10-05 10:57 ET. Rolling 120 hours. Refresh every 30 minutes.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2"/>
      <x:c r="Q2" s="2"/>
    </x:row>
    <x:row r="3" ht="30" customHeight="1">
      <x:c r="A3" s="2" t="str">
        <x:v>Example bankroll</x:v>
      </x:c>
      <x:c r="B3" s="7" t="n">
        <x:v>1000</x:v>
      </x:c>
      <x:c r="C3" s="2"/>
      <x:c r="D3" s="2" t="str">
        <x:v>Allocation scale</x:v>
      </x:c>
      <x:c r="E3" s="6" t="n">
        <x:v>1</x:v>
      </x:c>
      <x:c r="F3" s="2"/>
      <x:c r="G3" s="2" t="str">
        <x:v>Quote snapshot</x:v>
      </x:c>
      <x:c r="H3" s="9" t="n">
        <x:v>46295.45625</x:v>
      </x:c>
      <x:c r="I3" s="2"/>
      <x:c r="J3" s="2"/>
      <x:c r="K3" s="2"/>
      <x:c r="L3" s="2"/>
      <x:c r="M3" s="2"/>
      <x:c r="N3" s="2"/>
      <x:c r="O3" s="2"/>
      <x:c r="P3" s="2"/>
      <x:c r="Q3" s="2"/>
    </x:row>
    <x:row r="4" ht="30" customHeight="1">
      <x:c r="A4" s="2" t="str">
        <x:v>Planned at risk</x:v>
      </x:c>
      <x:c r="B4" s="8" t="n">
        <x:f>SUM(J9:J81)</x:f>
        <x:v>0</x:v>
      </x:c>
      <x:c r="C4" s="2"/>
      <x:c r="D4" s="2" t="str">
        <x:v>Uncommitted</x:v>
      </x:c>
      <x:c r="E4" s="8" t="n">
        <x:f>B3-B4</x:f>
        <x:v>1000</x:v>
      </x:c>
      <x:c r="F4" s="2"/>
      <x:c r="G4" s="2" t="str">
        <x:v>Orders / cash balance</x:v>
      </x:c>
      <x:c r="H4" s="2" t="str">
        <x:v>Not connected</x:v>
      </x:c>
      <x:c r="I4" s="2"/>
      <x:c r="J4" s="2"/>
      <x:c r="K4" s="2"/>
      <x:c r="L4" s="2"/>
      <x:c r="M4" s="2"/>
      <x:c r="N4" s="2"/>
      <x:c r="O4" s="2"/>
      <x:c r="P4" s="2"/>
      <x:c r="Q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30" customHeight="1">
      <x:c r="A6" s="2" t="str">
        <x:v>Edit amber cells: bankroll, scale, allocation %. No sport or window caps. Confirm current price, rules and identity notices on Inputs.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0" customHeight="1">
      <x:c r="A7" s="2" t="str">
        <x:v>No winnings are reused. Review 60 minutes before start. Game windows can overlap; settlement is not guaranteed at game end.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6" customHeight="1">
      <x:c r="A8" s="22" t="str">
        <x:v>Review ET</x:v>
      </x:c>
      <x:c r="B8" s="22" t="str">
        <x:v>Start ET</x:v>
      </x:c>
      <x:c r="C8" s="22" t="str">
        <x:v>Window</x:v>
      </x:c>
      <x:c r="D8" s="22" t="str">
        <x:v>Pick / opponent</x:v>
      </x:c>
      <x:c r="E8" s="22" t="str">
        <x:v>Model win %</x:v>
      </x:c>
      <x:c r="F8" s="22" t="str">
        <x:v>Ask ($)</x:v>
      </x:c>
      <x:c r="G8" s="22" t="str">
        <x:v>Ceiling ($)</x:v>
      </x:c>
      <x:c r="H8" s="22" t="str">
        <x:v>Bankroll %</x:v>
      </x:c>
      <x:c r="I8" s="22" t="str">
        <x:v>Contracts</x:v>
      </x:c>
      <x:c r="J8" s="22" t="str">
        <x:v>Cost + fee ($)</x:v>
      </x:c>
      <x:c r="K8" s="22" t="str">
        <x:v>Profit if win ($)</x:v>
      </x:c>
      <x:c r="L8" s="22" t="str">
        <x:v>Return if win</x:v>
      </x:c>
      <x:c r="M8" s="22" t="str">
        <x:v>Action</x:v>
      </x:c>
      <x:c r="N8" s="22" t="str">
        <x:v>Sizing fee ($)</x:v>
      </x:c>
      <x:c r="O8" s="22" t="str">
        <x:v>Budget ($)</x:v>
      </x:c>
      <x:c r="P8" s="22" t="str">
        <x:v>Size before fee check</x:v>
      </x:c>
      <x:c r="Q8" s="22" t="str">
        <x:v>Opponent match</x:v>
      </x:c>
    </x:row>
    <x:row r="9" ht="40" customHeight="1">
      <x:c r="A9" s="15" t="n">
        <x:f>Inputs!B9</x:f>
        <x:v>46295.875</x:v>
      </x:c>
      <x:c r="B9" s="15" t="n">
        <x:f>Inputs!A9</x:f>
        <x:v>46295.91666666667</x:v>
      </x:c>
      <x:c r="C9" s="10" t="str">
        <x:f>Inputs!C9</x:f>
        <x:v>Late</x:v>
      </x:c>
      <x:c r="D9" s="32" t="str">
        <x:f>Inputs!D9</x:f>
        <x:v>Casper Ruud over Luciano Darderi</x:v>
      </x:c>
      <x:c r="E9" s="12" t="n">
        <x:f>IF(ISNUMBER(Inputs!E9),Inputs!E9,"")</x:f>
        <x:v>0.7715</x:v>
      </x:c>
      <x:c r="F9" s="14" t="str">
        <x:f>IF(ISNUMBER(Inputs!F9),Inputs!F9,"")</x:f>
      </x:c>
      <x:c r="G9" s="14" t="n">
        <x:f>IF(ISNUMBER(Inputs!G9),Inputs!G9,"")</x:f>
        <x:v>0.67</x:v>
      </x:c>
      <x:c r="H9" s="11" t="n">
        <x:v>0</x:v>
      </x:c>
      <x:c r="I9" s="10" t="n">
        <x:f>IF(P9=0,0,IF(OR(Inputs!R9-(P9*F9+N9)/P9&lt;0.03,P9/(P9*F9+N9)-1&lt;0.08),0,P9))</x:f>
        <x:v>0</x:v>
      </x:c>
      <x:c r="J9" s="14" t="n">
        <x:f>IF(I9=0,0,I9*F9+N9)</x:f>
        <x:v>0</x:v>
      </x:c>
      <x:c r="K9" s="14" t="n">
        <x:f>I9-J9</x:f>
        <x:v>0</x:v>
      </x:c>
      <x:c r="L9" s="12" t="n">
        <x:f>IF(J9=0,0,K9/J9)</x:f>
        <x:v>0</x:v>
      </x:c>
      <x:c r="M9" s="10" t="str">
        <x:f>IF(Inputs!I9=0,"Re-review feed",IF(Inputs!J9=0,"Check inputs",IF(F9&gt;G9,"Wait for price",IF(E9&lt;Inputs!H9,"Re-review model","Within limits"))))</x:f>
        <x:v>Re-review feed</x:v>
      </x:c>
      <x:c r="N9" s="14" t="n">
        <x:f>ROUNDUP(Inputs!K9*P9*F9*(1-F9),2)</x:f>
        <x:v>0</x:v>
      </x:c>
      <x:c r="O9" s="14" t="n">
        <x:f>IF(M9="Within limits",$B$3*$E$3*H9,0)</x:f>
        <x:v>0</x:v>
      </x:c>
      <x:c r="P9" s="2" t="n">
        <x:f>IF(O9&lt;=0.01,0,MAX(0,MIN(INT(Inputs!L9),INT((O9-0.01)/(F9+Inputs!K9*F9*(1-F9))))))</x:f>
        <x:v>0</x:v>
      </x:c>
      <x:c r="Q9" s="33" t="str">
        <x:f>Inputs!W9</x:f>
        <x:v>Unverified</x:v>
      </x:c>
    </x:row>
    <x:row r="10" ht="40" customHeight="1">
      <x:c r="A10" s="16" t="n">
        <x:f>Inputs!B10</x:f>
        <x:v>46295.91666666667</x:v>
      </x:c>
      <x:c r="B10" s="16" t="n">
        <x:f>Inputs!A10</x:f>
        <x:v>46295.95833333333</x:v>
      </x:c>
      <x:c r="C10" s="2" t="str">
        <x:f>Inputs!C10</x:f>
        <x:v>Late</x:v>
      </x:c>
      <x:c r="D10" s="33" t="str">
        <x:f>Inputs!D10</x:f>
        <x:v>Zheng Qinwen over Shi Han</x:v>
      </x:c>
      <x:c r="E10" s="13" t="n">
        <x:f>IF(ISNUMBER(Inputs!E10),Inputs!E10,"")</x:f>
        <x:v>0.7831</x:v>
      </x:c>
      <x:c r="F10" s="8" t="str">
        <x:f>IF(ISNUMBER(Inputs!F10),Inputs!F10,"")</x:f>
      </x:c>
      <x:c r="G10" s="8" t="str">
        <x:f>IF(ISNUMBER(Inputs!G10),Inputs!G10,"")</x:f>
      </x:c>
      <x:c r="H10" s="11" t="n">
        <x:v>0</x:v>
      </x:c>
      <x:c r="I10" s="2" t="n">
        <x:f>IF(P10=0,0,IF(OR(Inputs!R10-(P10*F10+N10)/P10&lt;0.03,P10/(P10*F10+N10)-1&lt;0.08),0,P10))</x:f>
        <x:v>0</x:v>
      </x:c>
      <x:c r="J10" s="8" t="n">
        <x:f>IF(I10=0,0,I10*F10+N10)</x:f>
        <x:v>0</x:v>
      </x:c>
      <x:c r="K10" s="8" t="n">
        <x:f>I10-J10</x:f>
        <x:v>0</x:v>
      </x:c>
      <x:c r="L10" s="13" t="n">
        <x:f>IF(J10=0,0,K10/J10)</x:f>
        <x:v>0</x:v>
      </x:c>
      <x:c r="M10" s="2" t="str">
        <x:f>IF(Inputs!I10=0,"Re-review feed",IF(Inputs!J10=0,"Check inputs",IF(F10&gt;G10,"Wait for price",IF(E10&lt;Inputs!H10,"Re-review model","Within limits"))))</x:f>
        <x:v>Re-review feed</x:v>
      </x:c>
      <x:c r="N10" s="8" t="n">
        <x:f>ROUNDUP(Inputs!K10*P10*F10*(1-F10),2)</x:f>
        <x:v>0</x:v>
      </x:c>
      <x:c r="O10" s="8" t="n">
        <x:f>IF(M10="Within limits",$B$3*$E$3*H10,0)</x:f>
        <x:v>0</x:v>
      </x:c>
      <x:c r="P10" s="2" t="n">
        <x:f>IF(O10&lt;=0.01,0,MAX(0,MIN(INT(Inputs!L10),INT((O10-0.01)/(F10+Inputs!K10*F10*(1-F10))))))</x:f>
        <x:v>0</x:v>
      </x:c>
      <x:c r="Q10" s="33" t="str">
        <x:f>Inputs!W10</x:f>
        <x:v>Unverified</x:v>
      </x:c>
    </x:row>
    <x:row r="11" ht="40" customHeight="1">
      <x:c r="A11" s="15" t="n">
        <x:f>Inputs!B11</x:f>
        <x:v>46295.91666666667</x:v>
      </x:c>
      <x:c r="B11" s="15" t="n">
        <x:f>Inputs!A11</x:f>
        <x:v>46295.95833333333</x:v>
      </x:c>
      <x:c r="C11" s="10" t="str">
        <x:f>Inputs!C11</x:f>
        <x:v>Late</x:v>
      </x:c>
      <x:c r="D11" s="32" t="str">
        <x:f>Inputs!D11</x:f>
        <x:v>Alex de Minaur over Mariano Navone</x:v>
      </x:c>
      <x:c r="E11" s="12" t="n">
        <x:f>IF(ISNUMBER(Inputs!E11),Inputs!E11,"")</x:f>
        <x:v>0.7821</x:v>
      </x:c>
      <x:c r="F11" s="14" t="str">
        <x:f>IF(ISNUMBER(Inputs!F11),Inputs!F11,"")</x:f>
      </x:c>
      <x:c r="G11" s="14" t="n">
        <x:f>IF(ISNUMBER(Inputs!G11),Inputs!G11,"")</x:f>
        <x:v>0.68</x:v>
      </x:c>
      <x:c r="H11" s="11" t="n">
        <x:v>0</x:v>
      </x:c>
      <x:c r="I11" s="10" t="n">
        <x:f>IF(P11=0,0,IF(OR(Inputs!R11-(P11*F11+N11)/P11&lt;0.03,P11/(P11*F11+N11)-1&lt;0.08),0,P11))</x:f>
        <x:v>0</x:v>
      </x:c>
      <x:c r="J11" s="14" t="n">
        <x:f>IF(I11=0,0,I11*F11+N11)</x:f>
        <x:v>0</x:v>
      </x:c>
      <x:c r="K11" s="14" t="n">
        <x:f>I11-J11</x:f>
        <x:v>0</x:v>
      </x:c>
      <x:c r="L11" s="12" t="n">
        <x:f>IF(J11=0,0,K11/J11)</x:f>
        <x:v>0</x:v>
      </x:c>
      <x:c r="M11" s="10" t="str">
        <x:f>IF(Inputs!I11=0,"Re-review feed",IF(Inputs!J11=0,"Check inputs",IF(F11&gt;G11,"Wait for price",IF(E11&lt;Inputs!H11,"Re-review model","Within limits"))))</x:f>
        <x:v>Re-review feed</x:v>
      </x:c>
      <x:c r="N11" s="14" t="n">
        <x:f>ROUNDUP(Inputs!K11*P11*F11*(1-F11),2)</x:f>
        <x:v>0</x:v>
      </x:c>
      <x:c r="O11" s="14" t="n">
        <x:f>IF(M11="Within limits",$B$3*$E$3*H11,0)</x:f>
        <x:v>0</x:v>
      </x:c>
      <x:c r="P11" s="2" t="n">
        <x:f>IF(O11&lt;=0.01,0,MAX(0,MIN(INT(Inputs!L11),INT((O11-0.01)/(F11+Inputs!K11*F11*(1-F11))))))</x:f>
        <x:v>0</x:v>
      </x:c>
      <x:c r="Q11" s="33" t="str">
        <x:f>Inputs!W11</x:f>
        <x:v>Unverified</x:v>
      </x:c>
    </x:row>
    <x:row r="12" ht="40" customHeight="1">
      <x:c r="A12" s="16" t="n">
        <x:f>Inputs!B12</x:f>
        <x:v>46295.9375</x:v>
      </x:c>
      <x:c r="B12" s="16" t="n">
        <x:f>Inputs!A12</x:f>
        <x:v>46295.97916666667</x:v>
      </x:c>
      <x:c r="C12" s="2" t="str">
        <x:f>Inputs!C12</x:f>
        <x:v>Late</x:v>
      </x:c>
      <x:c r="D12" s="33" t="str">
        <x:f>Inputs!D12</x:f>
        <x:v>Frances Tiafoe over Kei Nishikori</x:v>
      </x:c>
      <x:c r="E12" s="13" t="n">
        <x:f>IF(ISNUMBER(Inputs!E12),Inputs!E12,"")</x:f>
        <x:v>0.8848</x:v>
      </x:c>
      <x:c r="F12" s="8" t="str">
        <x:f>IF(ISNUMBER(Inputs!F12),Inputs!F12,"")</x:f>
      </x:c>
      <x:c r="G12" s="8" t="n">
        <x:f>IF(ISNUMBER(Inputs!G12),Inputs!G12,"")</x:f>
        <x:v>0.79</x:v>
      </x:c>
      <x:c r="H12" s="11" t="n">
        <x:v>0</x:v>
      </x:c>
      <x:c r="I12" s="2" t="n">
        <x:f>IF(P12=0,0,IF(OR(Inputs!R12-(P12*F12+N12)/P12&lt;0.03,P12/(P12*F12+N12)-1&lt;0.08),0,P12))</x:f>
        <x:v>0</x:v>
      </x:c>
      <x:c r="J12" s="8" t="n">
        <x:f>IF(I12=0,0,I12*F12+N12)</x:f>
        <x:v>0</x:v>
      </x:c>
      <x:c r="K12" s="8" t="n">
        <x:f>I12-J12</x:f>
        <x:v>0</x:v>
      </x:c>
      <x:c r="L12" s="13" t="n">
        <x:f>IF(J12=0,0,K12/J12)</x:f>
        <x:v>0</x:v>
      </x:c>
      <x:c r="M12" s="2" t="str">
        <x:f>IF(Inputs!I12=0,"Re-review feed",IF(Inputs!J12=0,"Check inputs",IF(F12&gt;G12,"Wait for price",IF(E12&lt;Inputs!H12,"Re-review model","Within limits"))))</x:f>
        <x:v>Re-review feed</x:v>
      </x:c>
      <x:c r="N12" s="8" t="n">
        <x:f>ROUNDUP(Inputs!K12*P12*F12*(1-F12),2)</x:f>
        <x:v>0</x:v>
      </x:c>
      <x:c r="O12" s="8" t="n">
        <x:f>IF(M12="Within limits",$B$3*$E$3*H12,0)</x:f>
        <x:v>0</x:v>
      </x:c>
      <x:c r="P12" s="2" t="n">
        <x:f>IF(O12&lt;=0.01,0,MAX(0,MIN(INT(Inputs!L12),INT((O12-0.01)/(F12+Inputs!K12*F12*(1-F12))))))</x:f>
        <x:v>0</x:v>
      </x:c>
      <x:c r="Q12" s="33" t="str">
        <x:f>Inputs!W12</x:f>
        <x:v>Unverified</x:v>
      </x:c>
    </x:row>
    <x:row r="13" ht="40" customHeight="1">
      <x:c r="A13" s="15" t="n">
        <x:f>Inputs!B13</x:f>
        <x:v>46295.9375</x:v>
      </x:c>
      <x:c r="B13" s="15" t="n">
        <x:f>Inputs!A13</x:f>
        <x:v>46295.97916666667</x:v>
      </x:c>
      <x:c r="C13" s="10" t="str">
        <x:f>Inputs!C13</x:f>
        <x:v>Late</x:v>
      </x:c>
      <x:c r="D13" s="32" t="str">
        <x:f>Inputs!D13</x:f>
        <x:v>Stefanos Tsitsipas over Tomas Martin Etcheverry</x:v>
      </x:c>
      <x:c r="E13" s="12" t="n">
        <x:f>IF(ISNUMBER(Inputs!E13),Inputs!E13,"")</x:f>
        <x:v>0.8146</x:v>
      </x:c>
      <x:c r="F13" s="14" t="str">
        <x:f>IF(ISNUMBER(Inputs!F13),Inputs!F13,"")</x:f>
      </x:c>
      <x:c r="G13" s="14" t="n">
        <x:f>IF(ISNUMBER(Inputs!G13),Inputs!G13,"")</x:f>
        <x:v>0.72</x:v>
      </x:c>
      <x:c r="H13" s="11" t="n">
        <x:v>0</x:v>
      </x:c>
      <x:c r="I13" s="10" t="n">
        <x:f>IF(P13=0,0,IF(OR(Inputs!R13-(P13*F13+N13)/P13&lt;0.03,P13/(P13*F13+N13)-1&lt;0.08),0,P13))</x:f>
        <x:v>0</x:v>
      </x:c>
      <x:c r="J13" s="14" t="n">
        <x:f>IF(I13=0,0,I13*F13+N13)</x:f>
        <x:v>0</x:v>
      </x:c>
      <x:c r="K13" s="14" t="n">
        <x:f>I13-J13</x:f>
        <x:v>0</x:v>
      </x:c>
      <x:c r="L13" s="12" t="n">
        <x:f>IF(J13=0,0,K13/J13)</x:f>
        <x:v>0</x:v>
      </x:c>
      <x:c r="M13" s="10" t="str">
        <x:f>IF(Inputs!I13=0,"Re-review feed",IF(Inputs!J13=0,"Check inputs",IF(F13&gt;G13,"Wait for price",IF(E13&lt;Inputs!H13,"Re-review model","Within limits"))))</x:f>
        <x:v>Re-review feed</x:v>
      </x:c>
      <x:c r="N13" s="14" t="n">
        <x:f>ROUNDUP(Inputs!K13*P13*F13*(1-F13),2)</x:f>
        <x:v>0</x:v>
      </x:c>
      <x:c r="O13" s="14" t="n">
        <x:f>IF(M13="Within limits",$B$3*$E$3*H13,0)</x:f>
        <x:v>0</x:v>
      </x:c>
      <x:c r="P13" s="2" t="n">
        <x:f>IF(O13&lt;=0.01,0,MAX(0,MIN(INT(Inputs!L13),INT((O13-0.01)/(F13+Inputs!K13*F13*(1-F13))))))</x:f>
        <x:v>0</x:v>
      </x:c>
      <x:c r="Q13" s="33" t="str">
        <x:f>Inputs!W13</x:f>
        <x:v>Unverified</x:v>
      </x:c>
    </x:row>
    <x:row r="14" ht="40" customHeight="1">
      <x:c r="A14" s="16" t="n">
        <x:f>Inputs!B14</x:f>
        <x:v>46295.97916666667</x:v>
      </x:c>
      <x:c r="B14" s="16" t="n">
        <x:f>Inputs!A14</x:f>
        <x:v>46296.02083333333</x:v>
      </x:c>
      <x:c r="C14" s="2" t="str">
        <x:f>Inputs!C14</x:f>
        <x:v>Overnight</x:v>
      </x:c>
      <x:c r="D14" s="33" t="str">
        <x:f>Inputs!D14</x:f>
        <x:v>Kimberly Birrell over Aoi Ito</x:v>
      </x:c>
      <x:c r="E14" s="13" t="n">
        <x:f>IF(ISNUMBER(Inputs!E14),Inputs!E14,"")</x:f>
        <x:v>0.904</x:v>
      </x:c>
      <x:c r="F14" s="8" t="str">
        <x:f>IF(ISNUMBER(Inputs!F14),Inputs!F14,"")</x:f>
      </x:c>
      <x:c r="G14" s="8" t="str">
        <x:f>IF(ISNUMBER(Inputs!G14),Inputs!G14,"")</x:f>
      </x:c>
      <x:c r="H14" s="11" t="n">
        <x:v>0</x:v>
      </x:c>
      <x:c r="I14" s="2" t="n">
        <x:f>IF(P14=0,0,IF(OR(Inputs!R14-(P14*F14+N14)/P14&lt;0.03,P14/(P14*F14+N14)-1&lt;0.08),0,P14))</x:f>
        <x:v>0</x:v>
      </x:c>
      <x:c r="J14" s="8" t="n">
        <x:f>IF(I14=0,0,I14*F14+N14)</x:f>
        <x:v>0</x:v>
      </x:c>
      <x:c r="K14" s="8" t="n">
        <x:f>I14-J14</x:f>
        <x:v>0</x:v>
      </x:c>
      <x:c r="L14" s="13" t="n">
        <x:f>IF(J14=0,0,K14/J14)</x:f>
        <x:v>0</x:v>
      </x:c>
      <x:c r="M14" s="2" t="str">
        <x:f>IF(Inputs!I14=0,"Re-review feed",IF(Inputs!J14=0,"Check inputs",IF(F14&gt;G14,"Wait for price",IF(E14&lt;Inputs!H14,"Re-review model","Within limits"))))</x:f>
        <x:v>Re-review feed</x:v>
      </x:c>
      <x:c r="N14" s="8" t="n">
        <x:f>ROUNDUP(Inputs!K14*P14*F14*(1-F14),2)</x:f>
        <x:v>0</x:v>
      </x:c>
      <x:c r="O14" s="8" t="n">
        <x:f>IF(M14="Within limits",$B$3*$E$3*H14,0)</x:f>
        <x:v>0</x:v>
      </x:c>
      <x:c r="P14" s="2" t="n">
        <x:f>IF(O14&lt;=0.01,0,MAX(0,MIN(INT(Inputs!L14),INT((O14-0.01)/(F14+Inputs!K14*F14*(1-F14))))))</x:f>
        <x:v>0</x:v>
      </x:c>
      <x:c r="Q14" s="33" t="str">
        <x:f>Inputs!W14</x:f>
        <x:v>Unverified</x:v>
      </x:c>
    </x:row>
    <x:row r="15" ht="40" customHeight="1">
      <x:c r="A15" s="15" t="n">
        <x:f>Inputs!B15</x:f>
        <x:v>46295.97916666667</x:v>
      </x:c>
      <x:c r="B15" s="15" t="n">
        <x:f>Inputs!A15</x:f>
        <x:v>46296.02083333333</x:v>
      </x:c>
      <x:c r="C15" s="10" t="str">
        <x:f>Inputs!C15</x:f>
        <x:v>Overnight</x:v>
      </x:c>
      <x:c r="D15" s="32" t="str">
        <x:f>Inputs!D15</x:f>
        <x:v>Sonay Kartal over Andrea Lazaro Garcia</x:v>
      </x:c>
      <x:c r="E15" s="12" t="n">
        <x:f>IF(ISNUMBER(Inputs!E15),Inputs!E15,"")</x:f>
        <x:v>0.8339</x:v>
      </x:c>
      <x:c r="F15" s="14" t="str">
        <x:f>IF(ISNUMBER(Inputs!F15),Inputs!F15,"")</x:f>
      </x:c>
      <x:c r="G15" s="14" t="n">
        <x:f>IF(ISNUMBER(Inputs!G15),Inputs!G15,"")</x:f>
        <x:v>0.74</x:v>
      </x:c>
      <x:c r="H15" s="11" t="n">
        <x:v>0</x:v>
      </x:c>
      <x:c r="I15" s="10" t="n">
        <x:f>IF(P15=0,0,IF(OR(Inputs!R15-(P15*F15+N15)/P15&lt;0.03,P15/(P15*F15+N15)-1&lt;0.08),0,P15))</x:f>
        <x:v>0</x:v>
      </x:c>
      <x:c r="J15" s="14" t="n">
        <x:f>IF(I15=0,0,I15*F15+N15)</x:f>
        <x:v>0</x:v>
      </x:c>
      <x:c r="K15" s="14" t="n">
        <x:f>I15-J15</x:f>
        <x:v>0</x:v>
      </x:c>
      <x:c r="L15" s="12" t="n">
        <x:f>IF(J15=0,0,K15/J15)</x:f>
        <x:v>0</x:v>
      </x:c>
      <x:c r="M15" s="10" t="str">
        <x:f>IF(Inputs!I15=0,"Re-review feed",IF(Inputs!J15=0,"Check inputs",IF(F15&gt;G15,"Wait for price",IF(E15&lt;Inputs!H15,"Re-review model","Within limits"))))</x:f>
        <x:v>Re-review feed</x:v>
      </x:c>
      <x:c r="N15" s="14" t="n">
        <x:f>ROUNDUP(Inputs!K15*P15*F15*(1-F15),2)</x:f>
        <x:v>0</x:v>
      </x:c>
      <x:c r="O15" s="14" t="n">
        <x:f>IF(M15="Within limits",$B$3*$E$3*H15,0)</x:f>
        <x:v>0</x:v>
      </x:c>
      <x:c r="P15" s="2" t="n">
        <x:f>IF(O15&lt;=0.01,0,MAX(0,MIN(INT(Inputs!L15),INT((O15-0.01)/(F15+Inputs!K15*F15*(1-F15))))))</x:f>
        <x:v>0</x:v>
      </x:c>
      <x:c r="Q15" s="33" t="str">
        <x:f>Inputs!W15</x:f>
        <x:v>Unverified</x:v>
      </x:c>
    </x:row>
    <x:row r="16" ht="40" customHeight="1">
      <x:c r="A16" s="16" t="n">
        <x:f>Inputs!B16</x:f>
        <x:v>46296</x:v>
      </x:c>
      <x:c r="B16" s="16" t="n">
        <x:f>Inputs!A16</x:f>
        <x:v>46296.04166666667</x:v>
      </x:c>
      <x:c r="C16" s="2" t="str">
        <x:f>Inputs!C16</x:f>
        <x:v>Overnight</x:v>
      </x:c>
      <x:c r="D16" s="33" t="str">
        <x:f>Inputs!D16</x:f>
        <x:v>Jiri Lehecka over Zizou Bergs</x:v>
      </x:c>
      <x:c r="E16" s="13" t="n">
        <x:f>IF(ISNUMBER(Inputs!E16),Inputs!E16,"")</x:f>
        <x:v>0.7715</x:v>
      </x:c>
      <x:c r="F16" s="8" t="str">
        <x:f>IF(ISNUMBER(Inputs!F16),Inputs!F16,"")</x:f>
      </x:c>
      <x:c r="G16" s="8" t="str">
        <x:f>IF(ISNUMBER(Inputs!G16),Inputs!G16,"")</x:f>
      </x:c>
      <x:c r="H16" s="11" t="n">
        <x:v>0</x:v>
      </x:c>
      <x:c r="I16" s="2" t="n">
        <x:f>IF(P16=0,0,IF(OR(Inputs!R16-(P16*F16+N16)/P16&lt;0.03,P16/(P16*F16+N16)-1&lt;0.08),0,P16))</x:f>
        <x:v>0</x:v>
      </x:c>
      <x:c r="J16" s="8" t="n">
        <x:f>IF(I16=0,0,I16*F16+N16)</x:f>
        <x:v>0</x:v>
      </x:c>
      <x:c r="K16" s="8" t="n">
        <x:f>I16-J16</x:f>
        <x:v>0</x:v>
      </x:c>
      <x:c r="L16" s="13" t="n">
        <x:f>IF(J16=0,0,K16/J16)</x:f>
        <x:v>0</x:v>
      </x:c>
      <x:c r="M16" s="2" t="str">
        <x:f>IF(Inputs!I16=0,"Re-review feed",IF(Inputs!J16=0,"Check inputs",IF(F16&gt;G16,"Wait for price",IF(E16&lt;Inputs!H16,"Re-review model","Within limits"))))</x:f>
        <x:v>Re-review feed</x:v>
      </x:c>
      <x:c r="N16" s="8" t="n">
        <x:f>ROUNDUP(Inputs!K16*P16*F16*(1-F16),2)</x:f>
        <x:v>0</x:v>
      </x:c>
      <x:c r="O16" s="8" t="n">
        <x:f>IF(M16="Within limits",$B$3*$E$3*H16,0)</x:f>
        <x:v>0</x:v>
      </x:c>
      <x:c r="P16" s="2" t="n">
        <x:f>IF(O16&lt;=0.01,0,MAX(0,MIN(INT(Inputs!L16),INT((O16-0.01)/(F16+Inputs!K16*F16*(1-F16))))))</x:f>
        <x:v>0</x:v>
      </x:c>
      <x:c r="Q16" s="33" t="str">
        <x:f>Inputs!W16</x:f>
        <x:v>Unverified</x:v>
      </x:c>
    </x:row>
    <x:row r="17" ht="40" customHeight="1">
      <x:c r="A17" s="15" t="n">
        <x:f>Inputs!B17</x:f>
        <x:v>46296.04166666667</x:v>
      </x:c>
      <x:c r="B17" s="15" t="n">
        <x:f>Inputs!A17</x:f>
        <x:v>46296.08333333333</x:v>
      </x:c>
      <x:c r="C17" s="10" t="str">
        <x:f>Inputs!C17</x:f>
        <x:v>Overnight</x:v>
      </x:c>
      <x:c r="D17" s="32" t="str">
        <x:f>Inputs!D17</x:f>
        <x:v>Anastasia Zakharova over Shao Yushan</x:v>
      </x:c>
      <x:c r="E17" s="12" t="n">
        <x:f>IF(ISNUMBER(Inputs!E17),Inputs!E17,"")</x:f>
        <x:v>0.9214</x:v>
      </x:c>
      <x:c r="F17" s="14" t="str">
        <x:f>IF(ISNUMBER(Inputs!F17),Inputs!F17,"")</x:f>
      </x:c>
      <x:c r="G17" s="14" t="str">
        <x:f>IF(ISNUMBER(Inputs!G17),Inputs!G17,"")</x:f>
      </x:c>
      <x:c r="H17" s="11" t="n">
        <x:v>0</x:v>
      </x:c>
      <x:c r="I17" s="10" t="n">
        <x:f>IF(P17=0,0,IF(OR(Inputs!R17-(P17*F17+N17)/P17&lt;0.03,P17/(P17*F17+N17)-1&lt;0.08),0,P17))</x:f>
        <x:v>0</x:v>
      </x:c>
      <x:c r="J17" s="14" t="n">
        <x:f>IF(I17=0,0,I17*F17+N17)</x:f>
        <x:v>0</x:v>
      </x:c>
      <x:c r="K17" s="14" t="n">
        <x:f>I17-J17</x:f>
        <x:v>0</x:v>
      </x:c>
      <x:c r="L17" s="12" t="n">
        <x:f>IF(J17=0,0,K17/J17)</x:f>
        <x:v>0</x:v>
      </x:c>
      <x:c r="M17" s="10" t="str">
        <x:f>IF(Inputs!I17=0,"Re-review feed",IF(Inputs!J17=0,"Check inputs",IF(F17&gt;G17,"Wait for price",IF(E17&lt;Inputs!H17,"Re-review model","Within limits"))))</x:f>
        <x:v>Re-review feed</x:v>
      </x:c>
      <x:c r="N17" s="14" t="n">
        <x:f>ROUNDUP(Inputs!K17*P17*F17*(1-F17),2)</x:f>
        <x:v>0</x:v>
      </x:c>
      <x:c r="O17" s="14" t="n">
        <x:f>IF(M17="Within limits",$B$3*$E$3*H17,0)</x:f>
        <x:v>0</x:v>
      </x:c>
      <x:c r="P17" s="2" t="n">
        <x:f>IF(O17&lt;=0.01,0,MAX(0,MIN(INT(Inputs!L17),INT((O17-0.01)/(F17+Inputs!K17*F17*(1-F17))))))</x:f>
        <x:v>0</x:v>
      </x:c>
      <x:c r="Q17" s="33" t="str">
        <x:f>Inputs!W17</x:f>
        <x:v>Unverified</x:v>
      </x:c>
    </x:row>
    <x:row r="18" ht="40" customHeight="1">
      <x:c r="A18" s="16" t="n">
        <x:f>Inputs!B18</x:f>
        <x:v>46296.04166666667</x:v>
      </x:c>
      <x:c r="B18" s="16" t="n">
        <x:f>Inputs!A18</x:f>
        <x:v>46296.08333333333</x:v>
      </x:c>
      <x:c r="C18" s="2" t="str">
        <x:f>Inputs!C18</x:f>
        <x:v>Overnight</x:v>
      </x:c>
      <x:c r="D18" s="33" t="str">
        <x:f>Inputs!D18</x:f>
        <x:v>Storm Hunter over Yu Jun Lin</x:v>
      </x:c>
      <x:c r="E18" s="13" t="n">
        <x:f>IF(ISNUMBER(Inputs!E18),Inputs!E18,"")</x:f>
        <x:v>0.9214</x:v>
      </x:c>
      <x:c r="F18" s="8" t="str">
        <x:f>IF(ISNUMBER(Inputs!F18),Inputs!F18,"")</x:f>
      </x:c>
      <x:c r="G18" s="8" t="n">
        <x:f>IF(ISNUMBER(Inputs!G18),Inputs!G18,"")</x:f>
        <x:v>0.83</x:v>
      </x:c>
      <x:c r="H18" s="11" t="n">
        <x:v>0</x:v>
      </x:c>
      <x:c r="I18" s="2" t="n">
        <x:f>IF(P18=0,0,IF(OR(Inputs!R18-(P18*F18+N18)/P18&lt;0.03,P18/(P18*F18+N18)-1&lt;0.08),0,P18))</x:f>
        <x:v>0</x:v>
      </x:c>
      <x:c r="J18" s="8" t="n">
        <x:f>IF(I18=0,0,I18*F18+N18)</x:f>
        <x:v>0</x:v>
      </x:c>
      <x:c r="K18" s="8" t="n">
        <x:f>I18-J18</x:f>
        <x:v>0</x:v>
      </x:c>
      <x:c r="L18" s="13" t="n">
        <x:f>IF(J18=0,0,K18/J18)</x:f>
        <x:v>0</x:v>
      </x:c>
      <x:c r="M18" s="2" t="str">
        <x:f>IF(Inputs!I18=0,"Re-review feed",IF(Inputs!J18=0,"Check inputs",IF(F18&gt;G18,"Wait for price",IF(E18&lt;Inputs!H18,"Re-review model","Within limits"))))</x:f>
        <x:v>Re-review feed</x:v>
      </x:c>
      <x:c r="N18" s="8" t="n">
        <x:f>ROUNDUP(Inputs!K18*P18*F18*(1-F18),2)</x:f>
        <x:v>0</x:v>
      </x:c>
      <x:c r="O18" s="8" t="n">
        <x:f>IF(M18="Within limits",$B$3*$E$3*H18,0)</x:f>
        <x:v>0</x:v>
      </x:c>
      <x:c r="P18" s="2" t="n">
        <x:f>IF(O18&lt;=0.01,0,MAX(0,MIN(INT(Inputs!L18),INT((O18-0.01)/(F18+Inputs!K18*F18*(1-F18))))))</x:f>
        <x:v>0</x:v>
      </x:c>
      <x:c r="Q18" s="33" t="str">
        <x:f>Inputs!W18</x:f>
        <x:v>Unverified</x:v>
      </x:c>
    </x:row>
    <x:row r="19" ht="40" customHeight="1">
      <x:c r="A19" s="15" t="n">
        <x:f>Inputs!B19</x:f>
        <x:v>46296.04166666667</x:v>
      </x:c>
      <x:c r="B19" s="15" t="n">
        <x:f>Inputs!A19</x:f>
        <x:v>46296.08333333333</x:v>
      </x:c>
      <x:c r="C19" s="10" t="str">
        <x:f>Inputs!C19</x:f>
        <x:v>Overnight</x:v>
      </x:c>
      <x:c r="D19" s="32" t="str">
        <x:f>Inputs!D19</x:f>
        <x:v>Jessica Bouzas Maneiro over Wang Yuhan</x:v>
      </x:c>
      <x:c r="E19" s="12" t="n">
        <x:f>IF(ISNUMBER(Inputs!E19),Inputs!E19,"")</x:f>
        <x:v>0.904</x:v>
      </x:c>
      <x:c r="F19" s="14" t="str">
        <x:f>IF(ISNUMBER(Inputs!F19),Inputs!F19,"")</x:f>
      </x:c>
      <x:c r="G19" s="14" t="str">
        <x:f>IF(ISNUMBER(Inputs!G19),Inputs!G19,"")</x:f>
      </x:c>
      <x:c r="H19" s="11" t="n">
        <x:v>0</x:v>
      </x:c>
      <x:c r="I19" s="10" t="n">
        <x:f>IF(P19=0,0,IF(OR(Inputs!R19-(P19*F19+N19)/P19&lt;0.03,P19/(P19*F19+N19)-1&lt;0.08),0,P19))</x:f>
        <x:v>0</x:v>
      </x:c>
      <x:c r="J19" s="14" t="n">
        <x:f>IF(I19=0,0,I19*F19+N19)</x:f>
        <x:v>0</x:v>
      </x:c>
      <x:c r="K19" s="14" t="n">
        <x:f>I19-J19</x:f>
        <x:v>0</x:v>
      </x:c>
      <x:c r="L19" s="12" t="n">
        <x:f>IF(J19=0,0,K19/J19)</x:f>
        <x:v>0</x:v>
      </x:c>
      <x:c r="M19" s="10" t="str">
        <x:f>IF(Inputs!I19=0,"Re-review feed",IF(Inputs!J19=0,"Check inputs",IF(F19&gt;G19,"Wait for price",IF(E19&lt;Inputs!H19,"Re-review model","Within limits"))))</x:f>
        <x:v>Re-review feed</x:v>
      </x:c>
      <x:c r="N19" s="14" t="n">
        <x:f>ROUNDUP(Inputs!K19*P19*F19*(1-F19),2)</x:f>
        <x:v>0</x:v>
      </x:c>
      <x:c r="O19" s="14" t="n">
        <x:f>IF(M19="Within limits",$B$3*$E$3*H19,0)</x:f>
        <x:v>0</x:v>
      </x:c>
      <x:c r="P19" s="2" t="n">
        <x:f>IF(O19&lt;=0.01,0,MAX(0,MIN(INT(Inputs!L19),INT((O19-0.01)/(F19+Inputs!K19*F19*(1-F19))))))</x:f>
        <x:v>0</x:v>
      </x:c>
      <x:c r="Q19" s="33" t="str">
        <x:f>Inputs!W19</x:f>
        <x:v>Unverified</x:v>
      </x:c>
    </x:row>
    <x:row r="20" ht="40" customHeight="1">
      <x:c r="A20" s="16" t="n">
        <x:f>Inputs!B20</x:f>
        <x:v>46296.04166666667</x:v>
      </x:c>
      <x:c r="B20" s="16" t="n">
        <x:f>Inputs!A20</x:f>
        <x:v>46296.08333333333</x:v>
      </x:c>
      <x:c r="C20" s="2" t="str">
        <x:f>Inputs!C20</x:f>
        <x:v>Overnight</x:v>
      </x:c>
      <x:c r="D20" s="33" t="str">
        <x:f>Inputs!D20</x:f>
        <x:v>Sebastian Baez over Shang Juncheng</x:v>
      </x:c>
      <x:c r="E20" s="13" t="n">
        <x:f>IF(ISNUMBER(Inputs!E20),Inputs!E20,"")</x:f>
        <x:v>0.8498</x:v>
      </x:c>
      <x:c r="F20" s="8" t="str">
        <x:f>IF(ISNUMBER(Inputs!F20),Inputs!F20,"")</x:f>
      </x:c>
      <x:c r="G20" s="8" t="str">
        <x:f>IF(ISNUMBER(Inputs!G20),Inputs!G20,"")</x:f>
      </x:c>
      <x:c r="H20" s="11" t="n">
        <x:v>0</x:v>
      </x:c>
      <x:c r="I20" s="2" t="n">
        <x:f>IF(P20=0,0,IF(OR(Inputs!R20-(P20*F20+N20)/P20&lt;0.03,P20/(P20*F20+N20)-1&lt;0.08),0,P20))</x:f>
        <x:v>0</x:v>
      </x:c>
      <x:c r="J20" s="8" t="n">
        <x:f>IF(I20=0,0,I20*F20+N20)</x:f>
        <x:v>0</x:v>
      </x:c>
      <x:c r="K20" s="8" t="n">
        <x:f>I20-J20</x:f>
        <x:v>0</x:v>
      </x:c>
      <x:c r="L20" s="13" t="n">
        <x:f>IF(J20=0,0,K20/J20)</x:f>
        <x:v>0</x:v>
      </x:c>
      <x:c r="M20" s="2" t="str">
        <x:f>IF(Inputs!I20=0,"Re-review feed",IF(Inputs!J20=0,"Check inputs",IF(F20&gt;G20,"Wait for price",IF(E20&lt;Inputs!H20,"Re-review model","Within limits"))))</x:f>
        <x:v>Re-review feed</x:v>
      </x:c>
      <x:c r="N20" s="8" t="n">
        <x:f>ROUNDUP(Inputs!K20*P20*F20*(1-F20),2)</x:f>
        <x:v>0</x:v>
      </x:c>
      <x:c r="O20" s="8" t="n">
        <x:f>IF(M20="Within limits",$B$3*$E$3*H20,0)</x:f>
        <x:v>0</x:v>
      </x:c>
      <x:c r="P20" s="2" t="n">
        <x:f>IF(O20&lt;=0.01,0,MAX(0,MIN(INT(Inputs!L20),INT((O20-0.01)/(F20+Inputs!K20*F20*(1-F20))))))</x:f>
        <x:v>0</x:v>
      </x:c>
      <x:c r="Q20" s="33" t="str">
        <x:f>Inputs!W20</x:f>
        <x:v>Unverified</x:v>
      </x:c>
    </x:row>
    <x:row r="21" ht="40" customHeight="1">
      <x:c r="A21" s="15" t="n">
        <x:f>Inputs!B21</x:f>
        <x:v>46296.08333333333</x:v>
      </x:c>
      <x:c r="B21" s="15" t="n">
        <x:f>Inputs!A21</x:f>
        <x:v>46296.125</x:v>
      </x:c>
      <x:c r="C21" s="10" t="str">
        <x:f>Inputs!C21</x:f>
        <x:v>Overnight</x:v>
      </x:c>
      <x:c r="D21" s="32" t="str">
        <x:f>Inputs!D21</x:f>
        <x:v>Alexander Zverev over Cameron Norrie</x:v>
      </x:c>
      <x:c r="E21" s="12" t="n">
        <x:f>IF(ISNUMBER(Inputs!E21),Inputs!E21,"")</x:f>
        <x:v>0.9415</x:v>
      </x:c>
      <x:c r="F21" s="14" t="str">
        <x:f>IF(ISNUMBER(Inputs!F21),Inputs!F21,"")</x:f>
      </x:c>
      <x:c r="G21" s="14" t="str">
        <x:f>IF(ISNUMBER(Inputs!G21),Inputs!G21,"")</x:f>
      </x:c>
      <x:c r="H21" s="11" t="n">
        <x:v>0</x:v>
      </x:c>
      <x:c r="I21" s="10" t="n">
        <x:f>IF(P21=0,0,IF(OR(Inputs!R21-(P21*F21+N21)/P21&lt;0.03,P21/(P21*F21+N21)-1&lt;0.08),0,P21))</x:f>
        <x:v>0</x:v>
      </x:c>
      <x:c r="J21" s="14" t="n">
        <x:f>IF(I21=0,0,I21*F21+N21)</x:f>
        <x:v>0</x:v>
      </x:c>
      <x:c r="K21" s="14" t="n">
        <x:f>I21-J21</x:f>
        <x:v>0</x:v>
      </x:c>
      <x:c r="L21" s="12" t="n">
        <x:f>IF(J21=0,0,K21/J21)</x:f>
        <x:v>0</x:v>
      </x:c>
      <x:c r="M21" s="10" t="str">
        <x:f>IF(Inputs!I21=0,"Re-review feed",IF(Inputs!J21=0,"Check inputs",IF(F21&gt;G21,"Wait for price",IF(E21&lt;Inputs!H21,"Re-review model","Within limits"))))</x:f>
        <x:v>Re-review feed</x:v>
      </x:c>
      <x:c r="N21" s="14" t="n">
        <x:f>ROUNDUP(Inputs!K21*P21*F21*(1-F21),2)</x:f>
        <x:v>0</x:v>
      </x:c>
      <x:c r="O21" s="14" t="n">
        <x:f>IF(M21="Within limits",$B$3*$E$3*H21,0)</x:f>
        <x:v>0</x:v>
      </x:c>
      <x:c r="P21" s="2" t="n">
        <x:f>IF(O21&lt;=0.01,0,MAX(0,MIN(INT(Inputs!L21),INT((O21-0.01)/(F21+Inputs!K21*F21*(1-F21))))))</x:f>
        <x:v>0</x:v>
      </x:c>
      <x:c r="Q21" s="33" t="str">
        <x:f>Inputs!W21</x:f>
        <x:v>Unverified</x:v>
      </x:c>
    </x:row>
    <x:row r="22" ht="40" customHeight="1">
      <x:c r="A22" s="16" t="n">
        <x:f>Inputs!B22</x:f>
        <x:v>46296.08333333333</x:v>
      </x:c>
      <x:c r="B22" s="16" t="n">
        <x:f>Inputs!A22</x:f>
        <x:v>46296.125</x:v>
      </x:c>
      <x:c r="C22" s="2" t="str">
        <x:f>Inputs!C22</x:f>
        <x:v>Overnight</x:v>
      </x:c>
      <x:c r="D22" s="33" t="str">
        <x:f>Inputs!D22</x:f>
        <x:v>Carlos Alcaraz over Alex Michelsen</x:v>
      </x:c>
      <x:c r="E22" s="13" t="n">
        <x:f>IF(ISNUMBER(Inputs!E22),Inputs!E22,"")</x:f>
        <x:v>0.8848</x:v>
      </x:c>
      <x:c r="F22" s="8" t="str">
        <x:f>IF(ISNUMBER(Inputs!F22),Inputs!F22,"")</x:f>
      </x:c>
      <x:c r="G22" s="8" t="str">
        <x:f>IF(ISNUMBER(Inputs!G22),Inputs!G22,"")</x:f>
      </x:c>
      <x:c r="H22" s="11" t="n">
        <x:v>0</x:v>
      </x:c>
      <x:c r="I22" s="2" t="n">
        <x:f>IF(P22=0,0,IF(OR(Inputs!R22-(P22*F22+N22)/P22&lt;0.03,P22/(P22*F22+N22)-1&lt;0.08),0,P22))</x:f>
        <x:v>0</x:v>
      </x:c>
      <x:c r="J22" s="8" t="n">
        <x:f>IF(I22=0,0,I22*F22+N22)</x:f>
        <x:v>0</x:v>
      </x:c>
      <x:c r="K22" s="8" t="n">
        <x:f>I22-J22</x:f>
        <x:v>0</x:v>
      </x:c>
      <x:c r="L22" s="13" t="n">
        <x:f>IF(J22=0,0,K22/J22)</x:f>
        <x:v>0</x:v>
      </x:c>
      <x:c r="M22" s="2" t="str">
        <x:f>IF(Inputs!I22=0,"Re-review feed",IF(Inputs!J22=0,"Check inputs",IF(F22&gt;G22,"Wait for price",IF(E22&lt;Inputs!H22,"Re-review model","Within limits"))))</x:f>
        <x:v>Re-review feed</x:v>
      </x:c>
      <x:c r="N22" s="8" t="n">
        <x:f>ROUNDUP(Inputs!K22*P22*F22*(1-F22),2)</x:f>
        <x:v>0</x:v>
      </x:c>
      <x:c r="O22" s="8" t="n">
        <x:f>IF(M22="Within limits",$B$3*$E$3*H22,0)</x:f>
        <x:v>0</x:v>
      </x:c>
      <x:c r="P22" s="2" t="n">
        <x:f>IF(O22&lt;=0.01,0,MAX(0,MIN(INT(Inputs!L22),INT((O22-0.01)/(F22+Inputs!K22*F22*(1-F22))))))</x:f>
        <x:v>0</x:v>
      </x:c>
      <x:c r="Q22" s="33" t="str">
        <x:f>Inputs!W22</x:f>
        <x:v>Unverified</x:v>
      </x:c>
    </x:row>
    <x:row r="23" ht="40" customHeight="1">
      <x:c r="A23" s="15" t="n">
        <x:f>Inputs!B23</x:f>
        <x:v>46296.10416666667</x:v>
      </x:c>
      <x:c r="B23" s="15" t="n">
        <x:f>Inputs!A23</x:f>
        <x:v>46296.14583333333</x:v>
      </x:c>
      <x:c r="C23" s="10" t="str">
        <x:f>Inputs!C23</x:f>
        <x:v>Overnight</x:v>
      </x:c>
      <x:c r="D23" s="32" t="str">
        <x:f>Inputs!D23</x:f>
        <x:v>Harriet Dart over Qu Yihan</x:v>
      </x:c>
      <x:c r="E23" s="12" t="n">
        <x:f>IF(ISNUMBER(Inputs!E23),Inputs!E23,"")</x:f>
        <x:v>0.9214</x:v>
      </x:c>
      <x:c r="F23" s="14" t="str">
        <x:f>IF(ISNUMBER(Inputs!F23),Inputs!F23,"")</x:f>
      </x:c>
      <x:c r="G23" s="14" t="str">
        <x:f>IF(ISNUMBER(Inputs!G23),Inputs!G23,"")</x:f>
      </x:c>
      <x:c r="H23" s="11" t="n">
        <x:v>0</x:v>
      </x:c>
      <x:c r="I23" s="10" t="n">
        <x:f>IF(P23=0,0,IF(OR(Inputs!R23-(P23*F23+N23)/P23&lt;0.03,P23/(P23*F23+N23)-1&lt;0.08),0,P23))</x:f>
        <x:v>0</x:v>
      </x:c>
      <x:c r="J23" s="14" t="n">
        <x:f>IF(I23=0,0,I23*F23+N23)</x:f>
        <x:v>0</x:v>
      </x:c>
      <x:c r="K23" s="14" t="n">
        <x:f>I23-J23</x:f>
        <x:v>0</x:v>
      </x:c>
      <x:c r="L23" s="12" t="n">
        <x:f>IF(J23=0,0,K23/J23)</x:f>
        <x:v>0</x:v>
      </x:c>
      <x:c r="M23" s="10" t="str">
        <x:f>IF(Inputs!I23=0,"Re-review feed",IF(Inputs!J23=0,"Check inputs",IF(F23&gt;G23,"Wait for price",IF(E23&lt;Inputs!H23,"Re-review model","Within limits"))))</x:f>
        <x:v>Re-review feed</x:v>
      </x:c>
      <x:c r="N23" s="14" t="n">
        <x:f>ROUNDUP(Inputs!K23*P23*F23*(1-F23),2)</x:f>
        <x:v>0</x:v>
      </x:c>
      <x:c r="O23" s="14" t="n">
        <x:f>IF(M23="Within limits",$B$3*$E$3*H23,0)</x:f>
        <x:v>0</x:v>
      </x:c>
      <x:c r="P23" s="2" t="n">
        <x:f>IF(O23&lt;=0.01,0,MAX(0,MIN(INT(Inputs!L23),INT((O23-0.01)/(F23+Inputs!K23*F23*(1-F23))))))</x:f>
        <x:v>0</x:v>
      </x:c>
      <x:c r="Q23" s="33" t="str">
        <x:f>Inputs!W23</x:f>
        <x:v>Unverified</x:v>
      </x:c>
    </x:row>
    <x:row r="24" ht="40" customHeight="1">
      <x:c r="A24" s="16" t="n">
        <x:f>Inputs!B24</x:f>
        <x:v>46296.14583333333</x:v>
      </x:c>
      <x:c r="B24" s="16" t="n">
        <x:f>Inputs!A24</x:f>
        <x:v>46296.1875</x:v>
      </x:c>
      <x:c r="C24" s="2" t="str">
        <x:f>Inputs!C24</x:f>
        <x:v>Overnight</x:v>
      </x:c>
      <x:c r="D24" s="33" t="str">
        <x:f>Inputs!D24</x:f>
        <x:v>Rafael Jodar over Adolfo Daniel Vallejo</x:v>
      </x:c>
      <x:c r="E24" s="13" t="n">
        <x:f>IF(ISNUMBER(Inputs!E24),Inputs!E24,"")</x:f>
        <x:v>0.8848</x:v>
      </x:c>
      <x:c r="F24" s="8" t="str">
        <x:f>IF(ISNUMBER(Inputs!F24),Inputs!F24,"")</x:f>
      </x:c>
      <x:c r="G24" s="8" t="n">
        <x:f>IF(ISNUMBER(Inputs!G24),Inputs!G24,"")</x:f>
        <x:v>0.79</x:v>
      </x:c>
      <x:c r="H24" s="11" t="n">
        <x:v>0</x:v>
      </x:c>
      <x:c r="I24" s="2" t="n">
        <x:f>IF(P24=0,0,IF(OR(Inputs!R24-(P24*F24+N24)/P24&lt;0.03,P24/(P24*F24+N24)-1&lt;0.08),0,P24))</x:f>
        <x:v>0</x:v>
      </x:c>
      <x:c r="J24" s="8" t="n">
        <x:f>IF(I24=0,0,I24*F24+N24)</x:f>
        <x:v>0</x:v>
      </x:c>
      <x:c r="K24" s="8" t="n">
        <x:f>I24-J24</x:f>
        <x:v>0</x:v>
      </x:c>
      <x:c r="L24" s="13" t="n">
        <x:f>IF(J24=0,0,K24/J24)</x:f>
        <x:v>0</x:v>
      </x:c>
      <x:c r="M24" s="2" t="str">
        <x:f>IF(Inputs!I24=0,"Re-review feed",IF(Inputs!J24=0,"Check inputs",IF(F24&gt;G24,"Wait for price",IF(E24&lt;Inputs!H24,"Re-review model","Within limits"))))</x:f>
        <x:v>Re-review feed</x:v>
      </x:c>
      <x:c r="N24" s="8" t="n">
        <x:f>ROUNDUP(Inputs!K24*P24*F24*(1-F24),2)</x:f>
        <x:v>0</x:v>
      </x:c>
      <x:c r="O24" s="8" t="n">
        <x:f>IF(M24="Within limits",$B$3*$E$3*H24,0)</x:f>
        <x:v>0</x:v>
      </x:c>
      <x:c r="P24" s="2" t="n">
        <x:f>IF(O24&lt;=0.01,0,MAX(0,MIN(INT(Inputs!L24),INT((O24-0.01)/(F24+Inputs!K24*F24*(1-F24))))))</x:f>
        <x:v>0</x:v>
      </x:c>
      <x:c r="Q24" s="33" t="str">
        <x:f>Inputs!W24</x:f>
        <x:v>Unverified</x:v>
      </x:c>
    </x:row>
    <x:row r="25" ht="40" customHeight="1">
      <x:c r="A25" s="15" t="n">
        <x:f>Inputs!B25</x:f>
        <x:v>46296.16666666667</x:v>
      </x:c>
      <x:c r="B25" s="15" t="n">
        <x:f>Inputs!A25</x:f>
        <x:v>46296.20833333333</x:v>
      </x:c>
      <x:c r="C25" s="10" t="str">
        <x:f>Inputs!C25</x:f>
        <x:v>Overnight</x:v>
      </x:c>
      <x:c r="D25" s="32" t="str">
        <x:f>Inputs!D25</x:f>
        <x:v>Alycia Parks over Zhu Lin</x:v>
      </x:c>
      <x:c r="E25" s="12" t="n">
        <x:f>IF(ISNUMBER(Inputs!E25),Inputs!E25,"")</x:f>
        <x:v>0.904</x:v>
      </x:c>
      <x:c r="F25" s="14" t="str">
        <x:f>IF(ISNUMBER(Inputs!F25),Inputs!F25,"")</x:f>
      </x:c>
      <x:c r="G25" s="14" t="str">
        <x:f>IF(ISNUMBER(Inputs!G25),Inputs!G25,"")</x:f>
      </x:c>
      <x:c r="H25" s="11" t="n">
        <x:v>0</x:v>
      </x:c>
      <x:c r="I25" s="10" t="n">
        <x:f>IF(P25=0,0,IF(OR(Inputs!R25-(P25*F25+N25)/P25&lt;0.03,P25/(P25*F25+N25)-1&lt;0.08),0,P25))</x:f>
        <x:v>0</x:v>
      </x:c>
      <x:c r="J25" s="14" t="n">
        <x:f>IF(I25=0,0,I25*F25+N25)</x:f>
        <x:v>0</x:v>
      </x:c>
      <x:c r="K25" s="14" t="n">
        <x:f>I25-J25</x:f>
        <x:v>0</x:v>
      </x:c>
      <x:c r="L25" s="12" t="n">
        <x:f>IF(J25=0,0,K25/J25)</x:f>
        <x:v>0</x:v>
      </x:c>
      <x:c r="M25" s="10" t="str">
        <x:f>IF(Inputs!I25=0,"Re-review feed",IF(Inputs!J25=0,"Check inputs",IF(F25&gt;G25,"Wait for price",IF(E25&lt;Inputs!H25,"Re-review model","Within limits"))))</x:f>
        <x:v>Re-review feed</x:v>
      </x:c>
      <x:c r="N25" s="14" t="n">
        <x:f>ROUNDUP(Inputs!K25*P25*F25*(1-F25),2)</x:f>
        <x:v>0</x:v>
      </x:c>
      <x:c r="O25" s="14" t="n">
        <x:f>IF(M25="Within limits",$B$3*$E$3*H25,0)</x:f>
        <x:v>0</x:v>
      </x:c>
      <x:c r="P25" s="2" t="n">
        <x:f>IF(O25&lt;=0.01,0,MAX(0,MIN(INT(Inputs!L25),INT((O25-0.01)/(F25+Inputs!K25*F25*(1-F25))))))</x:f>
        <x:v>0</x:v>
      </x:c>
      <x:c r="Q25" s="33" t="str">
        <x:f>Inputs!W25</x:f>
        <x:v>Unverified</x:v>
      </x:c>
    </x:row>
    <x:row r="26" ht="40" customHeight="1">
      <x:c r="A26" s="16" t="n">
        <x:f>Inputs!B26</x:f>
        <x:v>46296.25</x:v>
      </x:c>
      <x:c r="B26" s="16" t="n">
        <x:f>Inputs!A26</x:f>
        <x:v>46296.29166666667</x:v>
      </x:c>
      <x:c r="C26" s="2" t="str">
        <x:f>Inputs!C26</x:f>
        <x:v>Morning</x:v>
      </x:c>
      <x:c r="D26" s="33" t="str">
        <x:f>Inputs!D26</x:f>
        <x:v>Eva Lys over Xinran Sun</x:v>
      </x:c>
      <x:c r="E26" s="13" t="n">
        <x:f>IF(ISNUMBER(Inputs!E26),Inputs!E26,"")</x:f>
        <x:v>0.904</x:v>
      </x:c>
      <x:c r="F26" s="8" t="str">
        <x:f>IF(ISNUMBER(Inputs!F26),Inputs!F26,"")</x:f>
      </x:c>
      <x:c r="G26" s="8" t="str">
        <x:f>IF(ISNUMBER(Inputs!G26),Inputs!G26,"")</x:f>
      </x:c>
      <x:c r="H26" s="11" t="n">
        <x:v>0</x:v>
      </x:c>
      <x:c r="I26" s="2" t="n">
        <x:f>IF(P26=0,0,IF(OR(Inputs!R26-(P26*F26+N26)/P26&lt;0.03,P26/(P26*F26+N26)-1&lt;0.08),0,P26))</x:f>
        <x:v>0</x:v>
      </x:c>
      <x:c r="J26" s="8" t="n">
        <x:f>IF(I26=0,0,I26*F26+N26)</x:f>
        <x:v>0</x:v>
      </x:c>
      <x:c r="K26" s="8" t="n">
        <x:f>I26-J26</x:f>
        <x:v>0</x:v>
      </x:c>
      <x:c r="L26" s="13" t="n">
        <x:f>IF(J26=0,0,K26/J26)</x:f>
        <x:v>0</x:v>
      </x:c>
      <x:c r="M26" s="2" t="str">
        <x:f>IF(Inputs!I26=0,"Re-review feed",IF(Inputs!J26=0,"Check inputs",IF(F26&gt;G26,"Wait for price",IF(E26&lt;Inputs!H26,"Re-review model","Within limits"))))</x:f>
        <x:v>Re-review feed</x:v>
      </x:c>
      <x:c r="N26" s="8" t="n">
        <x:f>ROUNDUP(Inputs!K26*P26*F26*(1-F26),2)</x:f>
        <x:v>0</x:v>
      </x:c>
      <x:c r="O26" s="8" t="n">
        <x:f>IF(M26="Within limits",$B$3*$E$3*H26,0)</x:f>
        <x:v>0</x:v>
      </x:c>
      <x:c r="P26" s="2" t="n">
        <x:f>IF(O26&lt;=0.01,0,MAX(0,MIN(INT(Inputs!L26),INT((O26-0.01)/(F26+Inputs!K26*F26*(1-F26))))))</x:f>
        <x:v>0</x:v>
      </x:c>
      <x:c r="Q26" s="33" t="str">
        <x:f>Inputs!W26</x:f>
        <x:v>Unverified</x:v>
      </x:c>
    </x:row>
    <x:row r="27" ht="40" customHeight="1">
      <x:c r="A27" s="15" t="n">
        <x:f>Inputs!B27</x:f>
        <x:v>46296.83333333333</x:v>
      </x:c>
      <x:c r="B27" s="15" t="n">
        <x:f>Inputs!A27</x:f>
        <x:v>46296.875</x:v>
      </x:c>
      <x:c r="C27" s="10" t="str">
        <x:f>Inputs!C27</x:f>
        <x:v>Evening</x:v>
      </x:c>
      <x:c r="D27" s="32" t="str">
        <x:f>Inputs!D27</x:f>
        <x:v>North Texas over Tulsa</x:v>
      </x:c>
      <x:c r="E27" s="12" t="n">
        <x:f>IF(ISNUMBER(Inputs!E27),Inputs!E27,"")</x:f>
        <x:v>0.7547</x:v>
      </x:c>
      <x:c r="F27" s="14" t="n">
        <x:f>IF(ISNUMBER(Inputs!F27),Inputs!F27,"")</x:f>
        <x:v>0.49</x:v>
      </x:c>
      <x:c r="G27" s="14" t="n">
        <x:f>IF(ISNUMBER(Inputs!G27),Inputs!G27,"")</x:f>
        <x:v>0.67</x:v>
      </x:c>
      <x:c r="H27" s="11" t="n">
        <x:v>0</x:v>
      </x:c>
      <x:c r="I27" s="10" t="n">
        <x:f>IF(P27=0,0,IF(OR(Inputs!R27-(P27*F27+N27)/P27&lt;0.03,P27/(P27*F27+N27)-1&lt;0.08),0,P27))</x:f>
        <x:v>0</x:v>
      </x:c>
      <x:c r="J27" s="14" t="n">
        <x:f>IF(I27=0,0,I27*F27+N27)</x:f>
        <x:v>0</x:v>
      </x:c>
      <x:c r="K27" s="14" t="n">
        <x:f>I27-J27</x:f>
        <x:v>0</x:v>
      </x:c>
      <x:c r="L27" s="12" t="n">
        <x:f>IF(J27=0,0,K27/J27)</x:f>
        <x:v>0</x:v>
      </x:c>
      <x:c r="M27" s="10" t="str">
        <x:f>IF(Inputs!I27=0,"Re-review feed",IF(Inputs!J27=0,"Check inputs",IF(F27&gt;G27,"Wait for price",IF(E27&lt;Inputs!H27,"Re-review model","Within limits"))))</x:f>
        <x:v>Re-review feed</x:v>
      </x:c>
      <x:c r="N27" s="14" t="n">
        <x:f>ROUNDUP(Inputs!K27*P27*F27*(1-F27),2)</x:f>
        <x:v>0</x:v>
      </x:c>
      <x:c r="O27" s="14" t="n">
        <x:f>IF(M27="Within limits",$B$3*$E$3*H27,0)</x:f>
        <x:v>0</x:v>
      </x:c>
      <x:c r="P27" s="2" t="n">
        <x:f>IF(O27&lt;=0.01,0,MAX(0,MIN(INT(Inputs!L27),INT((O27-0.01)/(F27+Inputs!K27*F27*(1-F27))))))</x:f>
        <x:v>0</x:v>
      </x:c>
      <x:c r="Q27" s="33" t="str">
        <x:f>Inputs!W27</x:f>
        <x:v>exact</x:v>
      </x:c>
    </x:row>
    <x:row r="28" ht="40" customHeight="1">
      <x:c r="A28" s="16" t="n">
        <x:f>Inputs!B28</x:f>
        <x:v>46296.95833333333</x:v>
      </x:c>
      <x:c r="B28" s="16" t="n">
        <x:f>Inputs!A28</x:f>
        <x:v>46297</x:v>
      </x:c>
      <x:c r="C28" s="2" t="str">
        <x:f>Inputs!C28</x:f>
        <x:v>Overnight</x:v>
      </x:c>
      <x:c r="D28" s="33" t="str">
        <x:f>Inputs!D28</x:f>
        <x:v>Alejandro Tabilo over TBD</x:v>
      </x:c>
      <x:c r="E28" s="13" t="n">
        <x:f>IF(ISNUMBER(Inputs!E28),Inputs!E28,"")</x:f>
        <x:v>0.9415</x:v>
      </x:c>
      <x:c r="F28" s="8" t="str">
        <x:f>IF(ISNUMBER(Inputs!F28),Inputs!F28,"")</x:f>
      </x:c>
      <x:c r="G28" s="8" t="str">
        <x:f>IF(ISNUMBER(Inputs!G28),Inputs!G28,"")</x:f>
      </x:c>
      <x:c r="H28" s="11" t="n">
        <x:v>0</x:v>
      </x:c>
      <x:c r="I28" s="2" t="n">
        <x:f>IF(P28=0,0,IF(OR(Inputs!R28-(P28*F28+N28)/P28&lt;0.03,P28/(P28*F28+N28)-1&lt;0.08),0,P28))</x:f>
        <x:v>0</x:v>
      </x:c>
      <x:c r="J28" s="8" t="n">
        <x:f>IF(I28=0,0,I28*F28+N28)</x:f>
        <x:v>0</x:v>
      </x:c>
      <x:c r="K28" s="8" t="n">
        <x:f>I28-J28</x:f>
        <x:v>0</x:v>
      </x:c>
      <x:c r="L28" s="13" t="n">
        <x:f>IF(J28=0,0,K28/J28)</x:f>
        <x:v>0</x:v>
      </x:c>
      <x:c r="M28" s="2" t="str">
        <x:f>IF(Inputs!I28=0,"Re-review feed",IF(Inputs!J28=0,"Check inputs",IF(F28&gt;G28,"Wait for price",IF(E28&lt;Inputs!H28,"Re-review model","Within limits"))))</x:f>
        <x:v>Re-review feed</x:v>
      </x:c>
      <x:c r="N28" s="8" t="n">
        <x:f>ROUNDUP(Inputs!K28*P28*F28*(1-F28),2)</x:f>
        <x:v>0</x:v>
      </x:c>
      <x:c r="O28" s="8" t="n">
        <x:f>IF(M28="Within limits",$B$3*$E$3*H28,0)</x:f>
        <x:v>0</x:v>
      </x:c>
      <x:c r="P28" s="2" t="n">
        <x:f>IF(O28&lt;=0.01,0,MAX(0,MIN(INT(Inputs!L28),INT((O28-0.01)/(F28+Inputs!K28*F28*(1-F28))))))</x:f>
        <x:v>0</x:v>
      </x:c>
      <x:c r="Q28" s="33" t="str">
        <x:f>Inputs!W28</x:f>
        <x:v>Unverified</x:v>
      </x:c>
    </x:row>
    <x:row r="29" ht="40" customHeight="1">
      <x:c r="A29" s="15" t="n">
        <x:f>Inputs!B29</x:f>
        <x:v>46296.95833333333</x:v>
      </x:c>
      <x:c r="B29" s="15" t="n">
        <x:f>Inputs!A29</x:f>
        <x:v>46297</x:v>
      </x:c>
      <x:c r="C29" s="10" t="str">
        <x:f>Inputs!C29</x:f>
        <x:v>Overnight</x:v>
      </x:c>
      <x:c r="D29" s="32" t="str">
        <x:f>Inputs!D29</x:f>
        <x:v>Arthur Fils over TBD</x:v>
      </x:c>
      <x:c r="E29" s="12" t="n">
        <x:f>IF(ISNUMBER(Inputs!E29),Inputs!E29,"")</x:f>
        <x:v>0.9415</x:v>
      </x:c>
      <x:c r="F29" s="14" t="str">
        <x:f>IF(ISNUMBER(Inputs!F29),Inputs!F29,"")</x:f>
      </x:c>
      <x:c r="G29" s="14" t="str">
        <x:f>IF(ISNUMBER(Inputs!G29),Inputs!G29,"")</x:f>
      </x:c>
      <x:c r="H29" s="11" t="n">
        <x:v>0</x:v>
      </x:c>
      <x:c r="I29" s="10" t="n">
        <x:f>IF(P29=0,0,IF(OR(Inputs!R29-(P29*F29+N29)/P29&lt;0.03,P29/(P29*F29+N29)-1&lt;0.08),0,P29))</x:f>
        <x:v>0</x:v>
      </x:c>
      <x:c r="J29" s="14" t="n">
        <x:f>IF(I29=0,0,I29*F29+N29)</x:f>
        <x:v>0</x:v>
      </x:c>
      <x:c r="K29" s="14" t="n">
        <x:f>I29-J29</x:f>
        <x:v>0</x:v>
      </x:c>
      <x:c r="L29" s="12" t="n">
        <x:f>IF(J29=0,0,K29/J29)</x:f>
        <x:v>0</x:v>
      </x:c>
      <x:c r="M29" s="10" t="str">
        <x:f>IF(Inputs!I29=0,"Re-review feed",IF(Inputs!J29=0,"Check inputs",IF(F29&gt;G29,"Wait for price",IF(E29&lt;Inputs!H29,"Re-review model","Within limits"))))</x:f>
        <x:v>Re-review feed</x:v>
      </x:c>
      <x:c r="N29" s="14" t="n">
        <x:f>ROUNDUP(Inputs!K29*P29*F29*(1-F29),2)</x:f>
        <x:v>0</x:v>
      </x:c>
      <x:c r="O29" s="14" t="n">
        <x:f>IF(M29="Within limits",$B$3*$E$3*H29,0)</x:f>
        <x:v>0</x:v>
      </x:c>
      <x:c r="P29" s="2" t="n">
        <x:f>IF(O29&lt;=0.01,0,MAX(0,MIN(INT(Inputs!L29),INT((O29-0.01)/(F29+Inputs!K29*F29*(1-F29))))))</x:f>
        <x:v>0</x:v>
      </x:c>
      <x:c r="Q29" s="33" t="str">
        <x:f>Inputs!W29</x:f>
        <x:v>Unverified</x:v>
      </x:c>
    </x:row>
    <x:row r="30" ht="40" customHeight="1">
      <x:c r="A30" s="16" t="n">
        <x:f>Inputs!B30</x:f>
        <x:v>46296.95833333333</x:v>
      </x:c>
      <x:c r="B30" s="16" t="n">
        <x:f>Inputs!A30</x:f>
        <x:v>46297</x:v>
      </x:c>
      <x:c r="C30" s="2" t="str">
        <x:f>Inputs!C30</x:f>
        <x:v>Overnight</x:v>
      </x:c>
      <x:c r="D30" s="33" t="str">
        <x:f>Inputs!D30</x:f>
        <x:v>Valentin Vacherot over TBD</x:v>
      </x:c>
      <x:c r="E30" s="13" t="n">
        <x:f>IF(ISNUMBER(Inputs!E30),Inputs!E30,"")</x:f>
        <x:v>0.9415</x:v>
      </x:c>
      <x:c r="F30" s="8" t="str">
        <x:f>IF(ISNUMBER(Inputs!F30),Inputs!F30,"")</x:f>
      </x:c>
      <x:c r="G30" s="8" t="str">
        <x:f>IF(ISNUMBER(Inputs!G30),Inputs!G30,"")</x:f>
      </x:c>
      <x:c r="H30" s="11" t="n">
        <x:v>0</x:v>
      </x:c>
      <x:c r="I30" s="2" t="n">
        <x:f>IF(P30=0,0,IF(OR(Inputs!R30-(P30*F30+N30)/P30&lt;0.03,P30/(P30*F30+N30)-1&lt;0.08),0,P30))</x:f>
        <x:v>0</x:v>
      </x:c>
      <x:c r="J30" s="8" t="n">
        <x:f>IF(I30=0,0,I30*F30+N30)</x:f>
        <x:v>0</x:v>
      </x:c>
      <x:c r="K30" s="8" t="n">
        <x:f>I30-J30</x:f>
        <x:v>0</x:v>
      </x:c>
      <x:c r="L30" s="13" t="n">
        <x:f>IF(J30=0,0,K30/J30)</x:f>
        <x:v>0</x:v>
      </x:c>
      <x:c r="M30" s="2" t="str">
        <x:f>IF(Inputs!I30=0,"Re-review feed",IF(Inputs!J30=0,"Check inputs",IF(F30&gt;G30,"Wait for price",IF(E30&lt;Inputs!H30,"Re-review model","Within limits"))))</x:f>
        <x:v>Re-review feed</x:v>
      </x:c>
      <x:c r="N30" s="8" t="n">
        <x:f>ROUNDUP(Inputs!K30*P30*F30*(1-F30),2)</x:f>
        <x:v>0</x:v>
      </x:c>
      <x:c r="O30" s="8" t="n">
        <x:f>IF(M30="Within limits",$B$3*$E$3*H30,0)</x:f>
        <x:v>0</x:v>
      </x:c>
      <x:c r="P30" s="2" t="n">
        <x:f>IF(O30&lt;=0.01,0,MAX(0,MIN(INT(Inputs!L30),INT((O30-0.01)/(F30+Inputs!K30*F30*(1-F30))))))</x:f>
        <x:v>0</x:v>
      </x:c>
      <x:c r="Q30" s="33" t="str">
        <x:f>Inputs!W30</x:f>
        <x:v>Unverified</x:v>
      </x:c>
    </x:row>
    <x:row r="31" ht="40" customHeight="1">
      <x:c r="A31" s="15" t="n">
        <x:f>Inputs!B31</x:f>
        <x:v>46296.95833333333</x:v>
      </x:c>
      <x:c r="B31" s="15" t="n">
        <x:f>Inputs!A31</x:f>
        <x:v>46297</x:v>
      </x:c>
      <x:c r="C31" s="10" t="str">
        <x:f>Inputs!C31</x:f>
        <x:v>Overnight</x:v>
      </x:c>
      <x:c r="D31" s="32" t="str">
        <x:f>Inputs!D31</x:f>
        <x:v>Karen Khachanov over TBD</x:v>
      </x:c>
      <x:c r="E31" s="12" t="n">
        <x:f>IF(ISNUMBER(Inputs!E31),Inputs!E31,"")</x:f>
        <x:v>0.9415</x:v>
      </x:c>
      <x:c r="F31" s="14" t="str">
        <x:f>IF(ISNUMBER(Inputs!F31),Inputs!F31,"")</x:f>
      </x:c>
      <x:c r="G31" s="14" t="str">
        <x:f>IF(ISNUMBER(Inputs!G31),Inputs!G31,"")</x:f>
      </x:c>
      <x:c r="H31" s="11" t="n">
        <x:v>0</x:v>
      </x:c>
      <x:c r="I31" s="10" t="n">
        <x:f>IF(P31=0,0,IF(OR(Inputs!R31-(P31*F31+N31)/P31&lt;0.03,P31/(P31*F31+N31)-1&lt;0.08),0,P31))</x:f>
        <x:v>0</x:v>
      </x:c>
      <x:c r="J31" s="14" t="n">
        <x:f>IF(I31=0,0,I31*F31+N31)</x:f>
        <x:v>0</x:v>
      </x:c>
      <x:c r="K31" s="14" t="n">
        <x:f>I31-J31</x:f>
        <x:v>0</x:v>
      </x:c>
      <x:c r="L31" s="12" t="n">
        <x:f>IF(J31=0,0,K31/J31)</x:f>
        <x:v>0</x:v>
      </x:c>
      <x:c r="M31" s="10" t="str">
        <x:f>IF(Inputs!I31=0,"Re-review feed",IF(Inputs!J31=0,"Check inputs",IF(F31&gt;G31,"Wait for price",IF(E31&lt;Inputs!H31,"Re-review model","Within limits"))))</x:f>
        <x:v>Re-review feed</x:v>
      </x:c>
      <x:c r="N31" s="14" t="n">
        <x:f>ROUNDUP(Inputs!K31*P31*F31*(1-F31),2)</x:f>
        <x:v>0</x:v>
      </x:c>
      <x:c r="O31" s="14" t="n">
        <x:f>IF(M31="Within limits",$B$3*$E$3*H31,0)</x:f>
        <x:v>0</x:v>
      </x:c>
      <x:c r="P31" s="2" t="n">
        <x:f>IF(O31&lt;=0.01,0,MAX(0,MIN(INT(Inputs!L31),INT((O31-0.01)/(F31+Inputs!K31*F31*(1-F31))))))</x:f>
        <x:v>0</x:v>
      </x:c>
      <x:c r="Q31" s="33" t="str">
        <x:f>Inputs!W31</x:f>
        <x:v>Unverified</x:v>
      </x:c>
    </x:row>
    <x:row r="32" ht="40" customHeight="1">
      <x:c r="A32" s="16" t="n">
        <x:f>Inputs!B32</x:f>
        <x:v>46296.95833333333</x:v>
      </x:c>
      <x:c r="B32" s="16" t="n">
        <x:f>Inputs!A32</x:f>
        <x:v>46297</x:v>
      </x:c>
      <x:c r="C32" s="2" t="str">
        <x:f>Inputs!C32</x:f>
        <x:v>Overnight</x:v>
      </x:c>
      <x:c r="D32" s="33" t="str">
        <x:f>Inputs!D32</x:f>
        <x:v>Arthur Gea over TBD</x:v>
      </x:c>
      <x:c r="E32" s="13" t="n">
        <x:f>IF(ISNUMBER(Inputs!E32),Inputs!E32,"")</x:f>
        <x:v>0.9415</x:v>
      </x:c>
      <x:c r="F32" s="8" t="str">
        <x:f>IF(ISNUMBER(Inputs!F32),Inputs!F32,"")</x:f>
      </x:c>
      <x:c r="G32" s="8" t="str">
        <x:f>IF(ISNUMBER(Inputs!G32),Inputs!G32,"")</x:f>
      </x:c>
      <x:c r="H32" s="11" t="n">
        <x:v>0</x:v>
      </x:c>
      <x:c r="I32" s="2" t="n">
        <x:f>IF(P32=0,0,IF(OR(Inputs!R32-(P32*F32+N32)/P32&lt;0.03,P32/(P32*F32+N32)-1&lt;0.08),0,P32))</x:f>
        <x:v>0</x:v>
      </x:c>
      <x:c r="J32" s="8" t="n">
        <x:f>IF(I32=0,0,I32*F32+N32)</x:f>
        <x:v>0</x:v>
      </x:c>
      <x:c r="K32" s="8" t="n">
        <x:f>I32-J32</x:f>
        <x:v>0</x:v>
      </x:c>
      <x:c r="L32" s="13" t="n">
        <x:f>IF(J32=0,0,K32/J32)</x:f>
        <x:v>0</x:v>
      </x:c>
      <x:c r="M32" s="2" t="str">
        <x:f>IF(Inputs!I32=0,"Re-review feed",IF(Inputs!J32=0,"Check inputs",IF(F32&gt;G32,"Wait for price",IF(E32&lt;Inputs!H32,"Re-review model","Within limits"))))</x:f>
        <x:v>Re-review feed</x:v>
      </x:c>
      <x:c r="N32" s="8" t="n">
        <x:f>ROUNDUP(Inputs!K32*P32*F32*(1-F32),2)</x:f>
        <x:v>0</x:v>
      </x:c>
      <x:c r="O32" s="8" t="n">
        <x:f>IF(M32="Within limits",$B$3*$E$3*H32,0)</x:f>
        <x:v>0</x:v>
      </x:c>
      <x:c r="P32" s="2" t="n">
        <x:f>IF(O32&lt;=0.01,0,MAX(0,MIN(INT(Inputs!L32),INT((O32-0.01)/(F32+Inputs!K32*F32*(1-F32))))))</x:f>
        <x:v>0</x:v>
      </x:c>
      <x:c r="Q32" s="33" t="str">
        <x:f>Inputs!W32</x:f>
        <x:v>Unverified</x:v>
      </x:c>
    </x:row>
    <x:row r="33" ht="40" customHeight="1">
      <x:c r="A33" s="15" t="n">
        <x:f>Inputs!B33</x:f>
        <x:v>46296.95833333333</x:v>
      </x:c>
      <x:c r="B33" s="15" t="n">
        <x:f>Inputs!A33</x:f>
        <x:v>46297</x:v>
      </x:c>
      <x:c r="C33" s="10" t="str">
        <x:f>Inputs!C33</x:f>
        <x:v>Overnight</x:v>
      </x:c>
      <x:c r="D33" s="32" t="str">
        <x:f>Inputs!D33</x:f>
        <x:v>Mirra Andreeva over Yuan Yue</x:v>
      </x:c>
      <x:c r="E33" s="12" t="n">
        <x:f>IF(ISNUMBER(Inputs!E33),Inputs!E33,"")</x:f>
        <x:v>0.9214</x:v>
      </x:c>
      <x:c r="F33" s="14" t="str">
        <x:f>IF(ISNUMBER(Inputs!F33),Inputs!F33,"")</x:f>
      </x:c>
      <x:c r="G33" s="14" t="str">
        <x:f>IF(ISNUMBER(Inputs!G33),Inputs!G33,"")</x:f>
      </x:c>
      <x:c r="H33" s="11" t="n">
        <x:v>0</x:v>
      </x:c>
      <x:c r="I33" s="10" t="n">
        <x:f>IF(P33=0,0,IF(OR(Inputs!R33-(P33*F33+N33)/P33&lt;0.03,P33/(P33*F33+N33)-1&lt;0.08),0,P33))</x:f>
        <x:v>0</x:v>
      </x:c>
      <x:c r="J33" s="14" t="n">
        <x:f>IF(I33=0,0,I33*F33+N33)</x:f>
        <x:v>0</x:v>
      </x:c>
      <x:c r="K33" s="14" t="n">
        <x:f>I33-J33</x:f>
        <x:v>0</x:v>
      </x:c>
      <x:c r="L33" s="12" t="n">
        <x:f>IF(J33=0,0,K33/J33)</x:f>
        <x:v>0</x:v>
      </x:c>
      <x:c r="M33" s="10" t="str">
        <x:f>IF(Inputs!I33=0,"Re-review feed",IF(Inputs!J33=0,"Check inputs",IF(F33&gt;G33,"Wait for price",IF(E33&lt;Inputs!H33,"Re-review model","Within limits"))))</x:f>
        <x:v>Re-review feed</x:v>
      </x:c>
      <x:c r="N33" s="14" t="n">
        <x:f>ROUNDUP(Inputs!K33*P33*F33*(1-F33),2)</x:f>
        <x:v>0</x:v>
      </x:c>
      <x:c r="O33" s="14" t="n">
        <x:f>IF(M33="Within limits",$B$3*$E$3*H33,0)</x:f>
        <x:v>0</x:v>
      </x:c>
      <x:c r="P33" s="2" t="n">
        <x:f>IF(O33&lt;=0.01,0,MAX(0,MIN(INT(Inputs!L33),INT((O33-0.01)/(F33+Inputs!K33*F33*(1-F33))))))</x:f>
        <x:v>0</x:v>
      </x:c>
      <x:c r="Q33" s="33" t="str">
        <x:f>Inputs!W33</x:f>
        <x:v>Unverified</x:v>
      </x:c>
    </x:row>
    <x:row r="34" ht="40" customHeight="1">
      <x:c r="A34" s="16" t="n">
        <x:f>Inputs!B34</x:f>
        <x:v>46296.95833333333</x:v>
      </x:c>
      <x:c r="B34" s="16" t="n">
        <x:f>Inputs!A34</x:f>
        <x:v>46297</x:v>
      </x:c>
      <x:c r="C34" s="2" t="str">
        <x:f>Inputs!C34</x:f>
        <x:v>Overnight</x:v>
      </x:c>
      <x:c r="D34" s="33" t="str">
        <x:f>Inputs!D34</x:f>
        <x:v>Karolina Muchova over Katie Boulter</x:v>
      </x:c>
      <x:c r="E34" s="13" t="n">
        <x:f>IF(ISNUMBER(Inputs!E34),Inputs!E34,"")</x:f>
        <x:v>0.904</x:v>
      </x:c>
      <x:c r="F34" s="8" t="str">
        <x:f>IF(ISNUMBER(Inputs!F34),Inputs!F34,"")</x:f>
      </x:c>
      <x:c r="G34" s="8" t="str">
        <x:f>IF(ISNUMBER(Inputs!G34),Inputs!G34,"")</x:f>
      </x:c>
      <x:c r="H34" s="11" t="n">
        <x:v>0</x:v>
      </x:c>
      <x:c r="I34" s="2" t="n">
        <x:f>IF(P34=0,0,IF(OR(Inputs!R34-(P34*F34+N34)/P34&lt;0.03,P34/(P34*F34+N34)-1&lt;0.08),0,P34))</x:f>
        <x:v>0</x:v>
      </x:c>
      <x:c r="J34" s="8" t="n">
        <x:f>IF(I34=0,0,I34*F34+N34)</x:f>
        <x:v>0</x:v>
      </x:c>
      <x:c r="K34" s="8" t="n">
        <x:f>I34-J34</x:f>
        <x:v>0</x:v>
      </x:c>
      <x:c r="L34" s="13" t="n">
        <x:f>IF(J34=0,0,K34/J34)</x:f>
        <x:v>0</x:v>
      </x:c>
      <x:c r="M34" s="2" t="str">
        <x:f>IF(Inputs!I34=0,"Re-review feed",IF(Inputs!J34=0,"Check inputs",IF(F34&gt;G34,"Wait for price",IF(E34&lt;Inputs!H34,"Re-review model","Within limits"))))</x:f>
        <x:v>Re-review feed</x:v>
      </x:c>
      <x:c r="N34" s="8" t="n">
        <x:f>ROUNDUP(Inputs!K34*P34*F34*(1-F34),2)</x:f>
        <x:v>0</x:v>
      </x:c>
      <x:c r="O34" s="8" t="n">
        <x:f>IF(M34="Within limits",$B$3*$E$3*H34,0)</x:f>
        <x:v>0</x:v>
      </x:c>
      <x:c r="P34" s="2" t="n">
        <x:f>IF(O34&lt;=0.01,0,MAX(0,MIN(INT(Inputs!L34),INT((O34-0.01)/(F34+Inputs!K34*F34*(1-F34))))))</x:f>
        <x:v>0</x:v>
      </x:c>
      <x:c r="Q34" s="33" t="str">
        <x:f>Inputs!W34</x:f>
        <x:v>Unverified</x:v>
      </x:c>
    </x:row>
    <x:row r="35" ht="40" customHeight="1">
      <x:c r="A35" s="15" t="n">
        <x:f>Inputs!B35</x:f>
        <x:v>46296.95833333333</x:v>
      </x:c>
      <x:c r="B35" s="15" t="n">
        <x:f>Inputs!A35</x:f>
        <x:v>46297</x:v>
      </x:c>
      <x:c r="C35" s="10" t="str">
        <x:f>Inputs!C35</x:f>
        <x:v>Overnight</x:v>
      </x:c>
      <x:c r="D35" s="32" t="str">
        <x:f>Inputs!D35</x:f>
        <x:v>Matteo Arnaldi over TBD</x:v>
      </x:c>
      <x:c r="E35" s="12" t="n">
        <x:f>IF(ISNUMBER(Inputs!E35),Inputs!E35,"")</x:f>
        <x:v>0.8848</x:v>
      </x:c>
      <x:c r="F35" s="14" t="str">
        <x:f>IF(ISNUMBER(Inputs!F35),Inputs!F35,"")</x:f>
      </x:c>
      <x:c r="G35" s="14" t="str">
        <x:f>IF(ISNUMBER(Inputs!G35),Inputs!G35,"")</x:f>
      </x:c>
      <x:c r="H35" s="11" t="n">
        <x:v>0</x:v>
      </x:c>
      <x:c r="I35" s="10" t="n">
        <x:f>IF(P35=0,0,IF(OR(Inputs!R35-(P35*F35+N35)/P35&lt;0.03,P35/(P35*F35+N35)-1&lt;0.08),0,P35))</x:f>
        <x:v>0</x:v>
      </x:c>
      <x:c r="J35" s="14" t="n">
        <x:f>IF(I35=0,0,I35*F35+N35)</x:f>
        <x:v>0</x:v>
      </x:c>
      <x:c r="K35" s="14" t="n">
        <x:f>I35-J35</x:f>
        <x:v>0</x:v>
      </x:c>
      <x:c r="L35" s="12" t="n">
        <x:f>IF(J35=0,0,K35/J35)</x:f>
        <x:v>0</x:v>
      </x:c>
      <x:c r="M35" s="10" t="str">
        <x:f>IF(Inputs!I35=0,"Re-review feed",IF(Inputs!J35=0,"Check inputs",IF(F35&gt;G35,"Wait for price",IF(E35&lt;Inputs!H35,"Re-review model","Within limits"))))</x:f>
        <x:v>Re-review feed</x:v>
      </x:c>
      <x:c r="N35" s="14" t="n">
        <x:f>ROUNDUP(Inputs!K35*P35*F35*(1-F35),2)</x:f>
        <x:v>0</x:v>
      </x:c>
      <x:c r="O35" s="14" t="n">
        <x:f>IF(M35="Within limits",$B$3*$E$3*H35,0)</x:f>
        <x:v>0</x:v>
      </x:c>
      <x:c r="P35" s="2" t="n">
        <x:f>IF(O35&lt;=0.01,0,MAX(0,MIN(INT(Inputs!L35),INT((O35-0.01)/(F35+Inputs!K35*F35*(1-F35))))))</x:f>
        <x:v>0</x:v>
      </x:c>
      <x:c r="Q35" s="33" t="str">
        <x:f>Inputs!W35</x:f>
        <x:v>Unverified</x:v>
      </x:c>
    </x:row>
    <x:row r="36" ht="40" customHeight="1">
      <x:c r="A36" s="16" t="n">
        <x:f>Inputs!B36</x:f>
        <x:v>46296.95833333333</x:v>
      </x:c>
      <x:c r="B36" s="16" t="n">
        <x:f>Inputs!A36</x:f>
        <x:v>46297</x:v>
      </x:c>
      <x:c r="C36" s="2" t="str">
        <x:f>Inputs!C36</x:f>
        <x:v>Overnight</x:v>
      </x:c>
      <x:c r="D36" s="33" t="str">
        <x:f>Inputs!D36</x:f>
        <x:v>Jan-Lennard Struff over TBD</x:v>
      </x:c>
      <x:c r="E36" s="13" t="n">
        <x:f>IF(ISNUMBER(Inputs!E36),Inputs!E36,"")</x:f>
        <x:v>0.8848</x:v>
      </x:c>
      <x:c r="F36" s="8" t="str">
        <x:f>IF(ISNUMBER(Inputs!F36),Inputs!F36,"")</x:f>
      </x:c>
      <x:c r="G36" s="8" t="str">
        <x:f>IF(ISNUMBER(Inputs!G36),Inputs!G36,"")</x:f>
      </x:c>
      <x:c r="H36" s="11" t="n">
        <x:v>0</x:v>
      </x:c>
      <x:c r="I36" s="2" t="n">
        <x:f>IF(P36=0,0,IF(OR(Inputs!R36-(P36*F36+N36)/P36&lt;0.03,P36/(P36*F36+N36)-1&lt;0.08),0,P36))</x:f>
        <x:v>0</x:v>
      </x:c>
      <x:c r="J36" s="8" t="n">
        <x:f>IF(I36=0,0,I36*F36+N36)</x:f>
        <x:v>0</x:v>
      </x:c>
      <x:c r="K36" s="8" t="n">
        <x:f>I36-J36</x:f>
        <x:v>0</x:v>
      </x:c>
      <x:c r="L36" s="13" t="n">
        <x:f>IF(J36=0,0,K36/J36)</x:f>
        <x:v>0</x:v>
      </x:c>
      <x:c r="M36" s="2" t="str">
        <x:f>IF(Inputs!I36=0,"Re-review feed",IF(Inputs!J36=0,"Check inputs",IF(F36&gt;G36,"Wait for price",IF(E36&lt;Inputs!H36,"Re-review model","Within limits"))))</x:f>
        <x:v>Re-review feed</x:v>
      </x:c>
      <x:c r="N36" s="8" t="n">
        <x:f>ROUNDUP(Inputs!K36*P36*F36*(1-F36),2)</x:f>
        <x:v>0</x:v>
      </x:c>
      <x:c r="O36" s="8" t="n">
        <x:f>IF(M36="Within limits",$B$3*$E$3*H36,0)</x:f>
        <x:v>0</x:v>
      </x:c>
      <x:c r="P36" s="2" t="n">
        <x:f>IF(O36&lt;=0.01,0,MAX(0,MIN(INT(Inputs!L36),INT((O36-0.01)/(F36+Inputs!K36*F36*(1-F36))))))</x:f>
        <x:v>0</x:v>
      </x:c>
      <x:c r="Q36" s="33" t="str">
        <x:f>Inputs!W36</x:f>
        <x:v>Unverified</x:v>
      </x:c>
    </x:row>
    <x:row r="37" ht="40" customHeight="1">
      <x:c r="A37" s="15" t="n">
        <x:f>Inputs!B37</x:f>
        <x:v>46296.95833333333</x:v>
      </x:c>
      <x:c r="B37" s="15" t="n">
        <x:f>Inputs!A37</x:f>
        <x:v>46297</x:v>
      </x:c>
      <x:c r="C37" s="10" t="str">
        <x:f>Inputs!C37</x:f>
        <x:v>Overnight</x:v>
      </x:c>
      <x:c r="D37" s="32" t="str">
        <x:f>Inputs!D37</x:f>
        <x:v>Emerson Jones over TBD</x:v>
      </x:c>
      <x:c r="E37" s="12" t="n">
        <x:f>IF(ISNUMBER(Inputs!E37),Inputs!E37,"")</x:f>
        <x:v>0.8895</x:v>
      </x:c>
      <x:c r="F37" s="14" t="str">
        <x:f>IF(ISNUMBER(Inputs!F37),Inputs!F37,"")</x:f>
      </x:c>
      <x:c r="G37" s="14" t="str">
        <x:f>IF(ISNUMBER(Inputs!G37),Inputs!G37,"")</x:f>
      </x:c>
      <x:c r="H37" s="11" t="n">
        <x:v>0</x:v>
      </x:c>
      <x:c r="I37" s="10" t="n">
        <x:f>IF(P37=0,0,IF(OR(Inputs!R37-(P37*F37+N37)/P37&lt;0.03,P37/(P37*F37+N37)-1&lt;0.08),0,P37))</x:f>
        <x:v>0</x:v>
      </x:c>
      <x:c r="J37" s="14" t="n">
        <x:f>IF(I37=0,0,I37*F37+N37)</x:f>
        <x:v>0</x:v>
      </x:c>
      <x:c r="K37" s="14" t="n">
        <x:f>I37-J37</x:f>
        <x:v>0</x:v>
      </x:c>
      <x:c r="L37" s="12" t="n">
        <x:f>IF(J37=0,0,K37/J37)</x:f>
        <x:v>0</x:v>
      </x:c>
      <x:c r="M37" s="10" t="str">
        <x:f>IF(Inputs!I37=0,"Re-review feed",IF(Inputs!J37=0,"Check inputs",IF(F37&gt;G37,"Wait for price",IF(E37&lt;Inputs!H37,"Re-review model","Within limits"))))</x:f>
        <x:v>Re-review feed</x:v>
      </x:c>
      <x:c r="N37" s="14" t="n">
        <x:f>ROUNDUP(Inputs!K37*P37*F37*(1-F37),2)</x:f>
        <x:v>0</x:v>
      </x:c>
      <x:c r="O37" s="14" t="n">
        <x:f>IF(M37="Within limits",$B$3*$E$3*H37,0)</x:f>
        <x:v>0</x:v>
      </x:c>
      <x:c r="P37" s="2" t="n">
        <x:f>IF(O37&lt;=0.01,0,MAX(0,MIN(INT(Inputs!L37),INT((O37-0.01)/(F37+Inputs!K37*F37*(1-F37))))))</x:f>
        <x:v>0</x:v>
      </x:c>
      <x:c r="Q37" s="33" t="str">
        <x:f>Inputs!W37</x:f>
        <x:v>Unverified</x:v>
      </x:c>
    </x:row>
    <x:row r="38" ht="40" customHeight="1">
      <x:c r="A38" s="16" t="n">
        <x:f>Inputs!B38</x:f>
        <x:v>46296.95833333333</x:v>
      </x:c>
      <x:c r="B38" s="16" t="n">
        <x:f>Inputs!A38</x:f>
        <x:v>46297</x:v>
      </x:c>
      <x:c r="C38" s="2" t="str">
        <x:f>Inputs!C38</x:f>
        <x:v>Overnight</x:v>
      </x:c>
      <x:c r="D38" s="33" t="str">
        <x:f>Inputs!D38</x:f>
        <x:v>Alexandra Shubladze over Wei Sijia</x:v>
      </x:c>
      <x:c r="E38" s="13" t="n">
        <x:f>IF(ISNUMBER(Inputs!E38),Inputs!E38,"")</x:f>
        <x:v>0.8895</x:v>
      </x:c>
      <x:c r="F38" s="8" t="str">
        <x:f>IF(ISNUMBER(Inputs!F38),Inputs!F38,"")</x:f>
      </x:c>
      <x:c r="G38" s="8" t="str">
        <x:f>IF(ISNUMBER(Inputs!G38),Inputs!G38,"")</x:f>
      </x:c>
      <x:c r="H38" s="11" t="n">
        <x:v>0</x:v>
      </x:c>
      <x:c r="I38" s="2" t="n">
        <x:f>IF(P38=0,0,IF(OR(Inputs!R38-(P38*F38+N38)/P38&lt;0.03,P38/(P38*F38+N38)-1&lt;0.08),0,P38))</x:f>
        <x:v>0</x:v>
      </x:c>
      <x:c r="J38" s="8" t="n">
        <x:f>IF(I38=0,0,I38*F38+N38)</x:f>
        <x:v>0</x:v>
      </x:c>
      <x:c r="K38" s="8" t="n">
        <x:f>I38-J38</x:f>
        <x:v>0</x:v>
      </x:c>
      <x:c r="L38" s="13" t="n">
        <x:f>IF(J38=0,0,K38/J38)</x:f>
        <x:v>0</x:v>
      </x:c>
      <x:c r="M38" s="2" t="str">
        <x:f>IF(Inputs!I38=0,"Re-review feed",IF(Inputs!J38=0,"Check inputs",IF(F38&gt;G38,"Wait for price",IF(E38&lt;Inputs!H38,"Re-review model","Within limits"))))</x:f>
        <x:v>Re-review feed</x:v>
      </x:c>
      <x:c r="N38" s="8" t="n">
        <x:f>ROUNDUP(Inputs!K38*P38*F38*(1-F38),2)</x:f>
        <x:v>0</x:v>
      </x:c>
      <x:c r="O38" s="8" t="n">
        <x:f>IF(M38="Within limits",$B$3*$E$3*H38,0)</x:f>
        <x:v>0</x:v>
      </x:c>
      <x:c r="P38" s="2" t="n">
        <x:f>IF(O38&lt;=0.01,0,MAX(0,MIN(INT(Inputs!L38),INT((O38-0.01)/(F38+Inputs!K38*F38*(1-F38))))))</x:f>
        <x:v>0</x:v>
      </x:c>
      <x:c r="Q38" s="33" t="str">
        <x:f>Inputs!W38</x:f>
        <x:v>Unverified</x:v>
      </x:c>
    </x:row>
    <x:row r="39" ht="40" customHeight="1">
      <x:c r="A39" s="15" t="n">
        <x:f>Inputs!B39</x:f>
        <x:v>46296.95833333333</x:v>
      </x:c>
      <x:c r="B39" s="15" t="n">
        <x:f>Inputs!A39</x:f>
        <x:v>46297</x:v>
      </x:c>
      <x:c r="C39" s="10" t="str">
        <x:f>Inputs!C39</x:f>
        <x:v>Overnight</x:v>
      </x:c>
      <x:c r="D39" s="32" t="str">
        <x:f>Inputs!D39</x:f>
        <x:v>Aryna Sabalenka over TBD</x:v>
      </x:c>
      <x:c r="E39" s="12" t="n">
        <x:f>IF(ISNUMBER(Inputs!E39),Inputs!E39,"")</x:f>
        <x:v>0.8144</x:v>
      </x:c>
      <x:c r="F39" s="14" t="str">
        <x:f>IF(ISNUMBER(Inputs!F39),Inputs!F39,"")</x:f>
      </x:c>
      <x:c r="G39" s="14" t="str">
        <x:f>IF(ISNUMBER(Inputs!G39),Inputs!G39,"")</x:f>
      </x:c>
      <x:c r="H39" s="11" t="n">
        <x:v>0</x:v>
      </x:c>
      <x:c r="I39" s="10" t="n">
        <x:f>IF(P39=0,0,IF(OR(Inputs!R39-(P39*F39+N39)/P39&lt;0.03,P39/(P39*F39+N39)-1&lt;0.08),0,P39))</x:f>
        <x:v>0</x:v>
      </x:c>
      <x:c r="J39" s="14" t="n">
        <x:f>IF(I39=0,0,I39*F39+N39)</x:f>
        <x:v>0</x:v>
      </x:c>
      <x:c r="K39" s="14" t="n">
        <x:f>I39-J39</x:f>
        <x:v>0</x:v>
      </x:c>
      <x:c r="L39" s="12" t="n">
        <x:f>IF(J39=0,0,K39/J39)</x:f>
        <x:v>0</x:v>
      </x:c>
      <x:c r="M39" s="10" t="str">
        <x:f>IF(Inputs!I39=0,"Re-review feed",IF(Inputs!J39=0,"Check inputs",IF(F39&gt;G39,"Wait for price",IF(E39&lt;Inputs!H39,"Re-review model","Within limits"))))</x:f>
        <x:v>Re-review feed</x:v>
      </x:c>
      <x:c r="N39" s="14" t="n">
        <x:f>ROUNDUP(Inputs!K39*P39*F39*(1-F39),2)</x:f>
        <x:v>0</x:v>
      </x:c>
      <x:c r="O39" s="14" t="n">
        <x:f>IF(M39="Within limits",$B$3*$E$3*H39,0)</x:f>
        <x:v>0</x:v>
      </x:c>
      <x:c r="P39" s="2" t="n">
        <x:f>IF(O39&lt;=0.01,0,MAX(0,MIN(INT(Inputs!L39),INT((O39-0.01)/(F39+Inputs!K39*F39*(1-F39))))))</x:f>
        <x:v>0</x:v>
      </x:c>
      <x:c r="Q39" s="33" t="str">
        <x:f>Inputs!W39</x:f>
        <x:v>Unverified</x:v>
      </x:c>
    </x:row>
    <x:row r="40" ht="40" customHeight="1">
      <x:c r="A40" s="16" t="n">
        <x:f>Inputs!B40</x:f>
        <x:v>46296.95833333333</x:v>
      </x:c>
      <x:c r="B40" s="16" t="n">
        <x:f>Inputs!A40</x:f>
        <x:v>46297</x:v>
      </x:c>
      <x:c r="C40" s="2" t="str">
        <x:f>Inputs!C40</x:f>
        <x:v>Overnight</x:v>
      </x:c>
      <x:c r="D40" s="33" t="str">
        <x:f>Inputs!D40</x:f>
        <x:v>Naomi Osaka over Maria Timofeeva</x:v>
      </x:c>
      <x:c r="E40" s="13" t="n">
        <x:f>IF(ISNUMBER(Inputs!E40),Inputs!E40,"")</x:f>
        <x:v>0.8018</x:v>
      </x:c>
      <x:c r="F40" s="8" t="str">
        <x:f>IF(ISNUMBER(Inputs!F40),Inputs!F40,"")</x:f>
      </x:c>
      <x:c r="G40" s="8" t="str">
        <x:f>IF(ISNUMBER(Inputs!G40),Inputs!G40,"")</x:f>
      </x:c>
      <x:c r="H40" s="11" t="n">
        <x:v>0</x:v>
      </x:c>
      <x:c r="I40" s="2" t="n">
        <x:f>IF(P40=0,0,IF(OR(Inputs!R40-(P40*F40+N40)/P40&lt;0.03,P40/(P40*F40+N40)-1&lt;0.08),0,P40))</x:f>
        <x:v>0</x:v>
      </x:c>
      <x:c r="J40" s="8" t="n">
        <x:f>IF(I40=0,0,I40*F40+N40)</x:f>
        <x:v>0</x:v>
      </x:c>
      <x:c r="K40" s="8" t="n">
        <x:f>I40-J40</x:f>
        <x:v>0</x:v>
      </x:c>
      <x:c r="L40" s="13" t="n">
        <x:f>IF(J40=0,0,K40/J40)</x:f>
        <x:v>0</x:v>
      </x:c>
      <x:c r="M40" s="2" t="str">
        <x:f>IF(Inputs!I40=0,"Re-review feed",IF(Inputs!J40=0,"Check inputs",IF(F40&gt;G40,"Wait for price",IF(E40&lt;Inputs!H40,"Re-review model","Within limits"))))</x:f>
        <x:v>Re-review feed</x:v>
      </x:c>
      <x:c r="N40" s="8" t="n">
        <x:f>ROUNDUP(Inputs!K40*P40*F40*(1-F40),2)</x:f>
        <x:v>0</x:v>
      </x:c>
      <x:c r="O40" s="8" t="n">
        <x:f>IF(M40="Within limits",$B$3*$E$3*H40,0)</x:f>
        <x:v>0</x:v>
      </x:c>
      <x:c r="P40" s="2" t="n">
        <x:f>IF(O40&lt;=0.01,0,MAX(0,MIN(INT(Inputs!L40),INT((O40-0.01)/(F40+Inputs!K40*F40*(1-F40))))))</x:f>
        <x:v>0</x:v>
      </x:c>
      <x:c r="Q40" s="33" t="str">
        <x:f>Inputs!W40</x:f>
        <x:v>Unverified</x:v>
      </x:c>
    </x:row>
    <x:row r="41" ht="40" customHeight="1">
      <x:c r="A41" s="15" t="n">
        <x:f>Inputs!B41</x:f>
        <x:v>46296.95833333333</x:v>
      </x:c>
      <x:c r="B41" s="15" t="n">
        <x:f>Inputs!A41</x:f>
        <x:v>46297</x:v>
      </x:c>
      <x:c r="C41" s="10" t="str">
        <x:f>Inputs!C41</x:f>
        <x:v>Overnight</x:v>
      </x:c>
      <x:c r="D41" s="32" t="str">
        <x:f>Inputs!D41</x:f>
        <x:v>Sara Sorribes Tormo over TBD</x:v>
      </x:c>
      <x:c r="E41" s="12" t="n">
        <x:f>IF(ISNUMBER(Inputs!E41),Inputs!E41,"")</x:f>
        <x:v>0.8004</x:v>
      </x:c>
      <x:c r="F41" s="14" t="str">
        <x:f>IF(ISNUMBER(Inputs!F41),Inputs!F41,"")</x:f>
      </x:c>
      <x:c r="G41" s="14" t="str">
        <x:f>IF(ISNUMBER(Inputs!G41),Inputs!G41,"")</x:f>
      </x:c>
      <x:c r="H41" s="11" t="n">
        <x:v>0</x:v>
      </x:c>
      <x:c r="I41" s="10" t="n">
        <x:f>IF(P41=0,0,IF(OR(Inputs!R41-(P41*F41+N41)/P41&lt;0.03,P41/(P41*F41+N41)-1&lt;0.08),0,P41))</x:f>
        <x:v>0</x:v>
      </x:c>
      <x:c r="J41" s="14" t="n">
        <x:f>IF(I41=0,0,I41*F41+N41)</x:f>
        <x:v>0</x:v>
      </x:c>
      <x:c r="K41" s="14" t="n">
        <x:f>I41-J41</x:f>
        <x:v>0</x:v>
      </x:c>
      <x:c r="L41" s="12" t="n">
        <x:f>IF(J41=0,0,K41/J41)</x:f>
        <x:v>0</x:v>
      </x:c>
      <x:c r="M41" s="10" t="str">
        <x:f>IF(Inputs!I41=0,"Re-review feed",IF(Inputs!J41=0,"Check inputs",IF(F41&gt;G41,"Wait for price",IF(E41&lt;Inputs!H41,"Re-review model","Within limits"))))</x:f>
        <x:v>Re-review feed</x:v>
      </x:c>
      <x:c r="N41" s="14" t="n">
        <x:f>ROUNDUP(Inputs!K41*P41*F41*(1-F41),2)</x:f>
        <x:v>0</x:v>
      </x:c>
      <x:c r="O41" s="14" t="n">
        <x:f>IF(M41="Within limits",$B$3*$E$3*H41,0)</x:f>
        <x:v>0</x:v>
      </x:c>
      <x:c r="P41" s="2" t="n">
        <x:f>IF(O41&lt;=0.01,0,MAX(0,MIN(INT(Inputs!L41),INT((O41-0.01)/(F41+Inputs!K41*F41*(1-F41))))))</x:f>
        <x:v>0</x:v>
      </x:c>
      <x:c r="Q41" s="33" t="str">
        <x:f>Inputs!W41</x:f>
        <x:v>Unverified</x:v>
      </x:c>
    </x:row>
    <x:row r="42" ht="40" customHeight="1">
      <x:c r="A42" s="16" t="n">
        <x:f>Inputs!B42</x:f>
        <x:v>46296.95833333333</x:v>
      </x:c>
      <x:c r="B42" s="16" t="n">
        <x:f>Inputs!A42</x:f>
        <x:v>46297</x:v>
      </x:c>
      <x:c r="C42" s="2" t="str">
        <x:f>Inputs!C42</x:f>
        <x:v>Overnight</x:v>
      </x:c>
      <x:c r="D42" s="33" t="str">
        <x:f>Inputs!D42</x:f>
        <x:v>Novak Djokovic over Bu Yunchaokete</x:v>
      </x:c>
      <x:c r="E42" s="13" t="n">
        <x:f>IF(ISNUMBER(Inputs!E42),Inputs!E42,"")</x:f>
        <x:v>0.7715</x:v>
      </x:c>
      <x:c r="F42" s="8" t="str">
        <x:f>IF(ISNUMBER(Inputs!F42),Inputs!F42,"")</x:f>
      </x:c>
      <x:c r="G42" s="8" t="str">
        <x:f>IF(ISNUMBER(Inputs!G42),Inputs!G42,"")</x:f>
      </x:c>
      <x:c r="H42" s="11" t="n">
        <x:v>0</x:v>
      </x:c>
      <x:c r="I42" s="2" t="n">
        <x:f>IF(P42=0,0,IF(OR(Inputs!R42-(P42*F42+N42)/P42&lt;0.03,P42/(P42*F42+N42)-1&lt;0.08),0,P42))</x:f>
        <x:v>0</x:v>
      </x:c>
      <x:c r="J42" s="8" t="n">
        <x:f>IF(I42=0,0,I42*F42+N42)</x:f>
        <x:v>0</x:v>
      </x:c>
      <x:c r="K42" s="8" t="n">
        <x:f>I42-J42</x:f>
        <x:v>0</x:v>
      </x:c>
      <x:c r="L42" s="13" t="n">
        <x:f>IF(J42=0,0,K42/J42)</x:f>
        <x:v>0</x:v>
      </x:c>
      <x:c r="M42" s="2" t="str">
        <x:f>IF(Inputs!I42=0,"Re-review feed",IF(Inputs!J42=0,"Check inputs",IF(F42&gt;G42,"Wait for price",IF(E42&lt;Inputs!H42,"Re-review model","Within limits"))))</x:f>
        <x:v>Re-review feed</x:v>
      </x:c>
      <x:c r="N42" s="8" t="n">
        <x:f>ROUNDUP(Inputs!K42*P42*F42*(1-F42),2)</x:f>
        <x:v>0</x:v>
      </x:c>
      <x:c r="O42" s="8" t="n">
        <x:f>IF(M42="Within limits",$B$3*$E$3*H42,0)</x:f>
        <x:v>0</x:v>
      </x:c>
      <x:c r="P42" s="2" t="n">
        <x:f>IF(O42&lt;=0.01,0,MAX(0,MIN(INT(Inputs!L42),INT((O42-0.01)/(F42+Inputs!K42*F42*(1-F42))))))</x:f>
        <x:v>0</x:v>
      </x:c>
      <x:c r="Q42" s="33" t="str">
        <x:f>Inputs!W42</x:f>
        <x:v>Unverified</x:v>
      </x:c>
    </x:row>
    <x:row r="43" ht="40" customHeight="1">
      <x:c r="A43" s="15" t="n">
        <x:f>Inputs!B43</x:f>
        <x:v>46296.95833333333</x:v>
      </x:c>
      <x:c r="B43" s="15" t="n">
        <x:f>Inputs!A43</x:f>
        <x:v>46297</x:v>
      </x:c>
      <x:c r="C43" s="10" t="str">
        <x:f>Inputs!C43</x:f>
        <x:v>Overnight</x:v>
      </x:c>
      <x:c r="D43" s="32" t="str">
        <x:f>Inputs!D43</x:f>
        <x:v>Maja Chwalinska over Dayana Yastremska</x:v>
      </x:c>
      <x:c r="E43" s="12" t="n">
        <x:f>IF(ISNUMBER(Inputs!E43),Inputs!E43,"")</x:f>
        <x:v>0.758</x:v>
      </x:c>
      <x:c r="F43" s="14" t="str">
        <x:f>IF(ISNUMBER(Inputs!F43),Inputs!F43,"")</x:f>
      </x:c>
      <x:c r="G43" s="14" t="str">
        <x:f>IF(ISNUMBER(Inputs!G43),Inputs!G43,"")</x:f>
      </x:c>
      <x:c r="H43" s="11" t="n">
        <x:v>0</x:v>
      </x:c>
      <x:c r="I43" s="10" t="n">
        <x:f>IF(P43=0,0,IF(OR(Inputs!R43-(P43*F43+N43)/P43&lt;0.03,P43/(P43*F43+N43)-1&lt;0.08),0,P43))</x:f>
        <x:v>0</x:v>
      </x:c>
      <x:c r="J43" s="14" t="n">
        <x:f>IF(I43=0,0,I43*F43+N43)</x:f>
        <x:v>0</x:v>
      </x:c>
      <x:c r="K43" s="14" t="n">
        <x:f>I43-J43</x:f>
        <x:v>0</x:v>
      </x:c>
      <x:c r="L43" s="12" t="n">
        <x:f>IF(J43=0,0,K43/J43)</x:f>
        <x:v>0</x:v>
      </x:c>
      <x:c r="M43" s="10" t="str">
        <x:f>IF(Inputs!I43=0,"Re-review feed",IF(Inputs!J43=0,"Check inputs",IF(F43&gt;G43,"Wait for price",IF(E43&lt;Inputs!H43,"Re-review model","Within limits"))))</x:f>
        <x:v>Re-review feed</x:v>
      </x:c>
      <x:c r="N43" s="14" t="n">
        <x:f>ROUNDUP(Inputs!K43*P43*F43*(1-F43),2)</x:f>
        <x:v>0</x:v>
      </x:c>
      <x:c r="O43" s="14" t="n">
        <x:f>IF(M43="Within limits",$B$3*$E$3*H43,0)</x:f>
        <x:v>0</x:v>
      </x:c>
      <x:c r="P43" s="2" t="n">
        <x:f>IF(O43&lt;=0.01,0,MAX(0,MIN(INT(Inputs!L43),INT((O43-0.01)/(F43+Inputs!K43*F43*(1-F43))))))</x:f>
        <x:v>0</x:v>
      </x:c>
      <x:c r="Q43" s="33" t="str">
        <x:f>Inputs!W43</x:f>
        <x:v>Unverified</x:v>
      </x:c>
    </x:row>
    <x:row r="44" ht="40" customHeight="1">
      <x:c r="A44" s="16" t="n">
        <x:f>Inputs!B44</x:f>
        <x:v>46297.95833333333</x:v>
      </x:c>
      <x:c r="B44" s="16" t="n">
        <x:f>Inputs!A44</x:f>
        <x:v>46298</x:v>
      </x:c>
      <x:c r="C44" s="2" t="str">
        <x:f>Inputs!C44</x:f>
        <x:v>Overnight</x:v>
      </x:c>
      <x:c r="D44" s="33" t="str">
        <x:f>Inputs!D44</x:f>
        <x:v>Wang Xinyu over TBD</x:v>
      </x:c>
      <x:c r="E44" s="13" t="n">
        <x:f>IF(ISNUMBER(Inputs!E44),Inputs!E44,"")</x:f>
        <x:v>0.9214</x:v>
      </x:c>
      <x:c r="F44" s="8" t="str">
        <x:f>IF(ISNUMBER(Inputs!F44),Inputs!F44,"")</x:f>
      </x:c>
      <x:c r="G44" s="8" t="str">
        <x:f>IF(ISNUMBER(Inputs!G44),Inputs!G44,"")</x:f>
      </x:c>
      <x:c r="H44" s="11" t="n">
        <x:v>0</x:v>
      </x:c>
      <x:c r="I44" s="2" t="n">
        <x:f>IF(P44=0,0,IF(OR(Inputs!R44-(P44*F44+N44)/P44&lt;0.03,P44/(P44*F44+N44)-1&lt;0.08),0,P44))</x:f>
        <x:v>0</x:v>
      </x:c>
      <x:c r="J44" s="8" t="n">
        <x:f>IF(I44=0,0,I44*F44+N44)</x:f>
        <x:v>0</x:v>
      </x:c>
      <x:c r="K44" s="8" t="n">
        <x:f>I44-J44</x:f>
        <x:v>0</x:v>
      </x:c>
      <x:c r="L44" s="13" t="n">
        <x:f>IF(J44=0,0,K44/J44)</x:f>
        <x:v>0</x:v>
      </x:c>
      <x:c r="M44" s="2" t="str">
        <x:f>IF(Inputs!I44=0,"Re-review feed",IF(Inputs!J44=0,"Check inputs",IF(F44&gt;G44,"Wait for price",IF(E44&lt;Inputs!H44,"Re-review model","Within limits"))))</x:f>
        <x:v>Re-review feed</x:v>
      </x:c>
      <x:c r="N44" s="8" t="n">
        <x:f>ROUNDUP(Inputs!K44*P44*F44*(1-F44),2)</x:f>
        <x:v>0</x:v>
      </x:c>
      <x:c r="O44" s="8" t="n">
        <x:f>IF(M44="Within limits",$B$3*$E$3*H44,0)</x:f>
        <x:v>0</x:v>
      </x:c>
      <x:c r="P44" s="2" t="n">
        <x:f>IF(O44&lt;=0.01,0,MAX(0,MIN(INT(Inputs!L44),INT((O44-0.01)/(F44+Inputs!K44*F44*(1-F44))))))</x:f>
        <x:v>0</x:v>
      </x:c>
      <x:c r="Q44" s="33" t="str">
        <x:f>Inputs!W44</x:f>
        <x:v>Unverified</x:v>
      </x:c>
    </x:row>
    <x:row r="45" ht="40" customHeight="1">
      <x:c r="A45" s="15" t="n">
        <x:f>Inputs!B45</x:f>
        <x:v>46297.95833333333</x:v>
      </x:c>
      <x:c r="B45" s="15" t="n">
        <x:f>Inputs!A45</x:f>
        <x:v>46298</x:v>
      </x:c>
      <x:c r="C45" s="10" t="str">
        <x:f>Inputs!C45</x:f>
        <x:v>Overnight</x:v>
      </x:c>
      <x:c r="D45" s="32" t="str">
        <x:f>Inputs!D45</x:f>
        <x:v>Maria Sakkari over TBD</x:v>
      </x:c>
      <x:c r="E45" s="12" t="n">
        <x:f>IF(ISNUMBER(Inputs!E45),Inputs!E45,"")</x:f>
        <x:v>0.904</x:v>
      </x:c>
      <x:c r="F45" s="14" t="str">
        <x:f>IF(ISNUMBER(Inputs!F45),Inputs!F45,"")</x:f>
      </x:c>
      <x:c r="G45" s="14" t="str">
        <x:f>IF(ISNUMBER(Inputs!G45),Inputs!G45,"")</x:f>
      </x:c>
      <x:c r="H45" s="11" t="n">
        <x:v>0</x:v>
      </x:c>
      <x:c r="I45" s="10" t="n">
        <x:f>IF(P45=0,0,IF(OR(Inputs!R45-(P45*F45+N45)/P45&lt;0.03,P45/(P45*F45+N45)-1&lt;0.08),0,P45))</x:f>
        <x:v>0</x:v>
      </x:c>
      <x:c r="J45" s="14" t="n">
        <x:f>IF(I45=0,0,I45*F45+N45)</x:f>
        <x:v>0</x:v>
      </x:c>
      <x:c r="K45" s="14" t="n">
        <x:f>I45-J45</x:f>
        <x:v>0</x:v>
      </x:c>
      <x:c r="L45" s="12" t="n">
        <x:f>IF(J45=0,0,K45/J45)</x:f>
        <x:v>0</x:v>
      </x:c>
      <x:c r="M45" s="10" t="str">
        <x:f>IF(Inputs!I45=0,"Re-review feed",IF(Inputs!J45=0,"Check inputs",IF(F45&gt;G45,"Wait for price",IF(E45&lt;Inputs!H45,"Re-review model","Within limits"))))</x:f>
        <x:v>Re-review feed</x:v>
      </x:c>
      <x:c r="N45" s="14" t="n">
        <x:f>ROUNDUP(Inputs!K45*P45*F45*(1-F45),2)</x:f>
        <x:v>0</x:v>
      </x:c>
      <x:c r="O45" s="14" t="n">
        <x:f>IF(M45="Within limits",$B$3*$E$3*H45,0)</x:f>
        <x:v>0</x:v>
      </x:c>
      <x:c r="P45" s="2" t="n">
        <x:f>IF(O45&lt;=0.01,0,MAX(0,MIN(INT(Inputs!L45),INT((O45-0.01)/(F45+Inputs!K45*F45*(1-F45))))))</x:f>
        <x:v>0</x:v>
      </x:c>
      <x:c r="Q45" s="33" t="str">
        <x:f>Inputs!W45</x:f>
        <x:v>Unverified</x:v>
      </x:c>
    </x:row>
    <x:row r="46" ht="40" customHeight="1">
      <x:c r="A46" s="16" t="n">
        <x:f>Inputs!B46</x:f>
        <x:v>46297.95833333333</x:v>
      </x:c>
      <x:c r="B46" s="16" t="n">
        <x:f>Inputs!A46</x:f>
        <x:v>46298</x:v>
      </x:c>
      <x:c r="C46" s="2" t="str">
        <x:f>Inputs!C46</x:f>
        <x:v>Overnight</x:v>
      </x:c>
      <x:c r="D46" s="33" t="str">
        <x:f>Inputs!D46</x:f>
        <x:v>Leylah Fernandez over TBD</x:v>
      </x:c>
      <x:c r="E46" s="13" t="n">
        <x:f>IF(ISNUMBER(Inputs!E46),Inputs!E46,"")</x:f>
        <x:v>0.904</x:v>
      </x:c>
      <x:c r="F46" s="8" t="str">
        <x:f>IF(ISNUMBER(Inputs!F46),Inputs!F46,"")</x:f>
      </x:c>
      <x:c r="G46" s="8" t="str">
        <x:f>IF(ISNUMBER(Inputs!G46),Inputs!G46,"")</x:f>
      </x:c>
      <x:c r="H46" s="11" t="n">
        <x:v>0</x:v>
      </x:c>
      <x:c r="I46" s="2" t="n">
        <x:f>IF(P46=0,0,IF(OR(Inputs!R46-(P46*F46+N46)/P46&lt;0.03,P46/(P46*F46+N46)-1&lt;0.08),0,P46))</x:f>
        <x:v>0</x:v>
      </x:c>
      <x:c r="J46" s="8" t="n">
        <x:f>IF(I46=0,0,I46*F46+N46)</x:f>
        <x:v>0</x:v>
      </x:c>
      <x:c r="K46" s="8" t="n">
        <x:f>I46-J46</x:f>
        <x:v>0</x:v>
      </x:c>
      <x:c r="L46" s="13" t="n">
        <x:f>IF(J46=0,0,K46/J46)</x:f>
        <x:v>0</x:v>
      </x:c>
      <x:c r="M46" s="2" t="str">
        <x:f>IF(Inputs!I46=0,"Re-review feed",IF(Inputs!J46=0,"Check inputs",IF(F46&gt;G46,"Wait for price",IF(E46&lt;Inputs!H46,"Re-review model","Within limits"))))</x:f>
        <x:v>Re-review feed</x:v>
      </x:c>
      <x:c r="N46" s="8" t="n">
        <x:f>ROUNDUP(Inputs!K46*P46*F46*(1-F46),2)</x:f>
        <x:v>0</x:v>
      </x:c>
      <x:c r="O46" s="8" t="n">
        <x:f>IF(M46="Within limits",$B$3*$E$3*H46,0)</x:f>
        <x:v>0</x:v>
      </x:c>
      <x:c r="P46" s="2" t="n">
        <x:f>IF(O46&lt;=0.01,0,MAX(0,MIN(INT(Inputs!L46),INT((O46-0.01)/(F46+Inputs!K46*F46*(1-F46))))))</x:f>
        <x:v>0</x:v>
      </x:c>
      <x:c r="Q46" s="33" t="str">
        <x:f>Inputs!W46</x:f>
        <x:v>Unverified</x:v>
      </x:c>
    </x:row>
    <x:row r="47" ht="40" customHeight="1">
      <x:c r="A47" s="15" t="n">
        <x:f>Inputs!B47</x:f>
        <x:v>46297.95833333333</x:v>
      </x:c>
      <x:c r="B47" s="15" t="n">
        <x:f>Inputs!A47</x:f>
        <x:v>46298</x:v>
      </x:c>
      <x:c r="C47" s="10" t="str">
        <x:f>Inputs!C47</x:f>
        <x:v>Overnight</x:v>
      </x:c>
      <x:c r="D47" s="32" t="str">
        <x:f>Inputs!D47</x:f>
        <x:v>Elise Mertens over TBD</x:v>
      </x:c>
      <x:c r="E47" s="12" t="n">
        <x:f>IF(ISNUMBER(Inputs!E47),Inputs!E47,"")</x:f>
        <x:v>0.904</x:v>
      </x:c>
      <x:c r="F47" s="14" t="str">
        <x:f>IF(ISNUMBER(Inputs!F47),Inputs!F47,"")</x:f>
      </x:c>
      <x:c r="G47" s="14" t="str">
        <x:f>IF(ISNUMBER(Inputs!G47),Inputs!G47,"")</x:f>
      </x:c>
      <x:c r="H47" s="11" t="n">
        <x:v>0</x:v>
      </x:c>
      <x:c r="I47" s="10" t="n">
        <x:f>IF(P47=0,0,IF(OR(Inputs!R47-(P47*F47+N47)/P47&lt;0.03,P47/(P47*F47+N47)-1&lt;0.08),0,P47))</x:f>
        <x:v>0</x:v>
      </x:c>
      <x:c r="J47" s="14" t="n">
        <x:f>IF(I47=0,0,I47*F47+N47)</x:f>
        <x:v>0</x:v>
      </x:c>
      <x:c r="K47" s="14" t="n">
        <x:f>I47-J47</x:f>
        <x:v>0</x:v>
      </x:c>
      <x:c r="L47" s="12" t="n">
        <x:f>IF(J47=0,0,K47/J47)</x:f>
        <x:v>0</x:v>
      </x:c>
      <x:c r="M47" s="10" t="str">
        <x:f>IF(Inputs!I47=0,"Re-review feed",IF(Inputs!J47=0,"Check inputs",IF(F47&gt;G47,"Wait for price",IF(E47&lt;Inputs!H47,"Re-review model","Within limits"))))</x:f>
        <x:v>Re-review feed</x:v>
      </x:c>
      <x:c r="N47" s="14" t="n">
        <x:f>ROUNDUP(Inputs!K47*P47*F47*(1-F47),2)</x:f>
        <x:v>0</x:v>
      </x:c>
      <x:c r="O47" s="14" t="n">
        <x:f>IF(M47="Within limits",$B$3*$E$3*H47,0)</x:f>
        <x:v>0</x:v>
      </x:c>
      <x:c r="P47" s="2" t="n">
        <x:f>IF(O47&lt;=0.01,0,MAX(0,MIN(INT(Inputs!L47),INT((O47-0.01)/(F47+Inputs!K47*F47*(1-F47))))))</x:f>
        <x:v>0</x:v>
      </x:c>
      <x:c r="Q47" s="33" t="str">
        <x:f>Inputs!W47</x:f>
        <x:v>Unverified</x:v>
      </x:c>
    </x:row>
    <x:row r="48" ht="40" customHeight="1">
      <x:c r="A48" s="16" t="n">
        <x:f>Inputs!B48</x:f>
        <x:v>46297.95833333333</x:v>
      </x:c>
      <x:c r="B48" s="16" t="n">
        <x:f>Inputs!A48</x:f>
        <x:v>46298</x:v>
      </x:c>
      <x:c r="C48" s="2" t="str">
        <x:f>Inputs!C48</x:f>
        <x:v>Overnight</x:v>
      </x:c>
      <x:c r="D48" s="33" t="str">
        <x:f>Inputs!D48</x:f>
        <x:v>Iva Jovic over TBD</x:v>
      </x:c>
      <x:c r="E48" s="13" t="n">
        <x:f>IF(ISNUMBER(Inputs!E48),Inputs!E48,"")</x:f>
        <x:v>0.8895</x:v>
      </x:c>
      <x:c r="F48" s="8" t="str">
        <x:f>IF(ISNUMBER(Inputs!F48),Inputs!F48,"")</x:f>
      </x:c>
      <x:c r="G48" s="8" t="str">
        <x:f>IF(ISNUMBER(Inputs!G48),Inputs!G48,"")</x:f>
      </x:c>
      <x:c r="H48" s="11" t="n">
        <x:v>0</x:v>
      </x:c>
      <x:c r="I48" s="2" t="n">
        <x:f>IF(P48=0,0,IF(OR(Inputs!R48-(P48*F48+N48)/P48&lt;0.03,P48/(P48*F48+N48)-1&lt;0.08),0,P48))</x:f>
        <x:v>0</x:v>
      </x:c>
      <x:c r="J48" s="8" t="n">
        <x:f>IF(I48=0,0,I48*F48+N48)</x:f>
        <x:v>0</x:v>
      </x:c>
      <x:c r="K48" s="8" t="n">
        <x:f>I48-J48</x:f>
        <x:v>0</x:v>
      </x:c>
      <x:c r="L48" s="13" t="n">
        <x:f>IF(J48=0,0,K48/J48)</x:f>
        <x:v>0</x:v>
      </x:c>
      <x:c r="M48" s="2" t="str">
        <x:f>IF(Inputs!I48=0,"Re-review feed",IF(Inputs!J48=0,"Check inputs",IF(F48&gt;G48,"Wait for price",IF(E48&lt;Inputs!H48,"Re-review model","Within limits"))))</x:f>
        <x:v>Re-review feed</x:v>
      </x:c>
      <x:c r="N48" s="8" t="n">
        <x:f>ROUNDUP(Inputs!K48*P48*F48*(1-F48),2)</x:f>
        <x:v>0</x:v>
      </x:c>
      <x:c r="O48" s="8" t="n">
        <x:f>IF(M48="Within limits",$B$3*$E$3*H48,0)</x:f>
        <x:v>0</x:v>
      </x:c>
      <x:c r="P48" s="2" t="n">
        <x:f>IF(O48&lt;=0.01,0,MAX(0,MIN(INT(Inputs!L48),INT((O48-0.01)/(F48+Inputs!K48*F48*(1-F48))))))</x:f>
        <x:v>0</x:v>
      </x:c>
      <x:c r="Q48" s="33" t="str">
        <x:f>Inputs!W48</x:f>
        <x:v>Unverified</x:v>
      </x:c>
    </x:row>
    <x:row r="49" ht="40" customHeight="1">
      <x:c r="A49" s="15" t="n">
        <x:f>Inputs!B49</x:f>
        <x:v>46297.95833333333</x:v>
      </x:c>
      <x:c r="B49" s="15" t="n">
        <x:f>Inputs!A49</x:f>
        <x:v>46298</x:v>
      </x:c>
      <x:c r="C49" s="10" t="str">
        <x:f>Inputs!C49</x:f>
        <x:v>Overnight</x:v>
      </x:c>
      <x:c r="D49" s="32" t="str">
        <x:f>Inputs!D49</x:f>
        <x:v>Jelena Ostapenko over TBD</x:v>
      </x:c>
      <x:c r="E49" s="12" t="n">
        <x:f>IF(ISNUMBER(Inputs!E49),Inputs!E49,"")</x:f>
        <x:v>0.8895</x:v>
      </x:c>
      <x:c r="F49" s="14" t="str">
        <x:f>IF(ISNUMBER(Inputs!F49),Inputs!F49,"")</x:f>
      </x:c>
      <x:c r="G49" s="14" t="str">
        <x:f>IF(ISNUMBER(Inputs!G49),Inputs!G49,"")</x:f>
      </x:c>
      <x:c r="H49" s="11" t="n">
        <x:v>0</x:v>
      </x:c>
      <x:c r="I49" s="10" t="n">
        <x:f>IF(P49=0,0,IF(OR(Inputs!R49-(P49*F49+N49)/P49&lt;0.03,P49/(P49*F49+N49)-1&lt;0.08),0,P49))</x:f>
        <x:v>0</x:v>
      </x:c>
      <x:c r="J49" s="14" t="n">
        <x:f>IF(I49=0,0,I49*F49+N49)</x:f>
        <x:v>0</x:v>
      </x:c>
      <x:c r="K49" s="14" t="n">
        <x:f>I49-J49</x:f>
        <x:v>0</x:v>
      </x:c>
      <x:c r="L49" s="12" t="n">
        <x:f>IF(J49=0,0,K49/J49)</x:f>
        <x:v>0</x:v>
      </x:c>
      <x:c r="M49" s="10" t="str">
        <x:f>IF(Inputs!I49=0,"Re-review feed",IF(Inputs!J49=0,"Check inputs",IF(F49&gt;G49,"Wait for price",IF(E49&lt;Inputs!H49,"Re-review model","Within limits"))))</x:f>
        <x:v>Re-review feed</x:v>
      </x:c>
      <x:c r="N49" s="14" t="n">
        <x:f>ROUNDUP(Inputs!K49*P49*F49*(1-F49),2)</x:f>
        <x:v>0</x:v>
      </x:c>
      <x:c r="O49" s="14" t="n">
        <x:f>IF(M49="Within limits",$B$3*$E$3*H49,0)</x:f>
        <x:v>0</x:v>
      </x:c>
      <x:c r="P49" s="2" t="n">
        <x:f>IF(O49&lt;=0.01,0,MAX(0,MIN(INT(Inputs!L49),INT((O49-0.01)/(F49+Inputs!K49*F49*(1-F49))))))</x:f>
        <x:v>0</x:v>
      </x:c>
      <x:c r="Q49" s="33" t="str">
        <x:f>Inputs!W49</x:f>
        <x:v>Unverified</x:v>
      </x:c>
    </x:row>
    <x:row r="50" ht="40" customHeight="1">
      <x:c r="A50" s="16" t="n">
        <x:f>Inputs!B50</x:f>
        <x:v>46297.95833333333</x:v>
      </x:c>
      <x:c r="B50" s="16" t="n">
        <x:f>Inputs!A50</x:f>
        <x:v>46298</x:v>
      </x:c>
      <x:c r="C50" s="2" t="str">
        <x:f>Inputs!C50</x:f>
        <x:v>Overnight</x:v>
      </x:c>
      <x:c r="D50" s="33" t="str">
        <x:f>Inputs!D50</x:f>
        <x:v>Cristina Bucsa over TBD</x:v>
      </x:c>
      <x:c r="E50" s="13" t="n">
        <x:f>IF(ISNUMBER(Inputs!E50),Inputs!E50,"")</x:f>
        <x:v>0.8564</x:v>
      </x:c>
      <x:c r="F50" s="8" t="str">
        <x:f>IF(ISNUMBER(Inputs!F50),Inputs!F50,"")</x:f>
      </x:c>
      <x:c r="G50" s="8" t="str">
        <x:f>IF(ISNUMBER(Inputs!G50),Inputs!G50,"")</x:f>
      </x:c>
      <x:c r="H50" s="11" t="n">
        <x:v>0</x:v>
      </x:c>
      <x:c r="I50" s="2" t="n">
        <x:f>IF(P50=0,0,IF(OR(Inputs!R50-(P50*F50+N50)/P50&lt;0.03,P50/(P50*F50+N50)-1&lt;0.08),0,P50))</x:f>
        <x:v>0</x:v>
      </x:c>
      <x:c r="J50" s="8" t="n">
        <x:f>IF(I50=0,0,I50*F50+N50)</x:f>
        <x:v>0</x:v>
      </x:c>
      <x:c r="K50" s="8" t="n">
        <x:f>I50-J50</x:f>
        <x:v>0</x:v>
      </x:c>
      <x:c r="L50" s="13" t="n">
        <x:f>IF(J50=0,0,K50/J50)</x:f>
        <x:v>0</x:v>
      </x:c>
      <x:c r="M50" s="2" t="str">
        <x:f>IF(Inputs!I50=0,"Re-review feed",IF(Inputs!J50=0,"Check inputs",IF(F50&gt;G50,"Wait for price",IF(E50&lt;Inputs!H50,"Re-review model","Within limits"))))</x:f>
        <x:v>Re-review feed</x:v>
      </x:c>
      <x:c r="N50" s="8" t="n">
        <x:f>ROUNDUP(Inputs!K50*P50*F50*(1-F50),2)</x:f>
        <x:v>0</x:v>
      </x:c>
      <x:c r="O50" s="8" t="n">
        <x:f>IF(M50="Within limits",$B$3*$E$3*H50,0)</x:f>
        <x:v>0</x:v>
      </x:c>
      <x:c r="P50" s="2" t="n">
        <x:f>IF(O50&lt;=0.01,0,MAX(0,MIN(INT(Inputs!L50),INT((O50-0.01)/(F50+Inputs!K50*F50*(1-F50))))))</x:f>
        <x:v>0</x:v>
      </x:c>
      <x:c r="Q50" s="33" t="str">
        <x:f>Inputs!W50</x:f>
        <x:v>Unverified</x:v>
      </x:c>
    </x:row>
    <x:row r="51" ht="40" customHeight="1">
      <x:c r="A51" s="15" t="n">
        <x:f>Inputs!B51</x:f>
        <x:v>46297.95833333333</x:v>
      </x:c>
      <x:c r="B51" s="15" t="n">
        <x:f>Inputs!A51</x:f>
        <x:v>46298</x:v>
      </x:c>
      <x:c r="C51" s="10" t="str">
        <x:f>Inputs!C51</x:f>
        <x:v>Overnight</x:v>
      </x:c>
      <x:c r="D51" s="32" t="str">
        <x:f>Inputs!D51</x:f>
        <x:v>Donna Vekic over TBD</x:v>
      </x:c>
      <x:c r="E51" s="12" t="n">
        <x:f>IF(ISNUMBER(Inputs!E51),Inputs!E51,"")</x:f>
        <x:v>0.8564</x:v>
      </x:c>
      <x:c r="F51" s="14" t="str">
        <x:f>IF(ISNUMBER(Inputs!F51),Inputs!F51,"")</x:f>
      </x:c>
      <x:c r="G51" s="14" t="str">
        <x:f>IF(ISNUMBER(Inputs!G51),Inputs!G51,"")</x:f>
      </x:c>
      <x:c r="H51" s="11" t="n">
        <x:v>0</x:v>
      </x:c>
      <x:c r="I51" s="10" t="n">
        <x:f>IF(P51=0,0,IF(OR(Inputs!R51-(P51*F51+N51)/P51&lt;0.03,P51/(P51*F51+N51)-1&lt;0.08),0,P51))</x:f>
        <x:v>0</x:v>
      </x:c>
      <x:c r="J51" s="14" t="n">
        <x:f>IF(I51=0,0,I51*F51+N51)</x:f>
        <x:v>0</x:v>
      </x:c>
      <x:c r="K51" s="14" t="n">
        <x:f>I51-J51</x:f>
        <x:v>0</x:v>
      </x:c>
      <x:c r="L51" s="12" t="n">
        <x:f>IF(J51=0,0,K51/J51)</x:f>
        <x:v>0</x:v>
      </x:c>
      <x:c r="M51" s="10" t="str">
        <x:f>IF(Inputs!I51=0,"Re-review feed",IF(Inputs!J51=0,"Check inputs",IF(F51&gt;G51,"Wait for price",IF(E51&lt;Inputs!H51,"Re-review model","Within limits"))))</x:f>
        <x:v>Re-review feed</x:v>
      </x:c>
      <x:c r="N51" s="14" t="n">
        <x:f>ROUNDUP(Inputs!K51*P51*F51*(1-F51),2)</x:f>
        <x:v>0</x:v>
      </x:c>
      <x:c r="O51" s="14" t="n">
        <x:f>IF(M51="Within limits",$B$3*$E$3*H51,0)</x:f>
        <x:v>0</x:v>
      </x:c>
      <x:c r="P51" s="2" t="n">
        <x:f>IF(O51&lt;=0.01,0,MAX(0,MIN(INT(Inputs!L51),INT((O51-0.01)/(F51+Inputs!K51*F51*(1-F51))))))</x:f>
        <x:v>0</x:v>
      </x:c>
      <x:c r="Q51" s="33" t="str">
        <x:f>Inputs!W51</x:f>
        <x:v>Unverified</x:v>
      </x:c>
    </x:row>
    <x:row r="52" ht="40" customHeight="1">
      <x:c r="A52" s="16" t="n">
        <x:f>Inputs!B52</x:f>
        <x:v>46297.95833333333</x:v>
      </x:c>
      <x:c r="B52" s="16" t="n">
        <x:f>Inputs!A52</x:f>
        <x:v>46298</x:v>
      </x:c>
      <x:c r="C52" s="2" t="str">
        <x:f>Inputs!C52</x:f>
        <x:v>Overnight</x:v>
      </x:c>
      <x:c r="D52" s="33" t="str">
        <x:f>Inputs!D52</x:f>
        <x:v>Elena Rybakina over TBD</x:v>
      </x:c>
      <x:c r="E52" s="13" t="n">
        <x:f>IF(ISNUMBER(Inputs!E52),Inputs!E52,"")</x:f>
        <x:v>0.8144</x:v>
      </x:c>
      <x:c r="F52" s="8" t="str">
        <x:f>IF(ISNUMBER(Inputs!F52),Inputs!F52,"")</x:f>
      </x:c>
      <x:c r="G52" s="8" t="str">
        <x:f>IF(ISNUMBER(Inputs!G52),Inputs!G52,"")</x:f>
      </x:c>
      <x:c r="H52" s="11" t="n">
        <x:v>0</x:v>
      </x:c>
      <x:c r="I52" s="2" t="n">
        <x:f>IF(P52=0,0,IF(OR(Inputs!R52-(P52*F52+N52)/P52&lt;0.03,P52/(P52*F52+N52)-1&lt;0.08),0,P52))</x:f>
        <x:v>0</x:v>
      </x:c>
      <x:c r="J52" s="8" t="n">
        <x:f>IF(I52=0,0,I52*F52+N52)</x:f>
        <x:v>0</x:v>
      </x:c>
      <x:c r="K52" s="8" t="n">
        <x:f>I52-J52</x:f>
        <x:v>0</x:v>
      </x:c>
      <x:c r="L52" s="13" t="n">
        <x:f>IF(J52=0,0,K52/J52)</x:f>
        <x:v>0</x:v>
      </x:c>
      <x:c r="M52" s="2" t="str">
        <x:f>IF(Inputs!I52=0,"Re-review feed",IF(Inputs!J52=0,"Check inputs",IF(F52&gt;G52,"Wait for price",IF(E52&lt;Inputs!H52,"Re-review model","Within limits"))))</x:f>
        <x:v>Re-review feed</x:v>
      </x:c>
      <x:c r="N52" s="8" t="n">
        <x:f>ROUNDUP(Inputs!K52*P52*F52*(1-F52),2)</x:f>
        <x:v>0</x:v>
      </x:c>
      <x:c r="O52" s="8" t="n">
        <x:f>IF(M52="Within limits",$B$3*$E$3*H52,0)</x:f>
        <x:v>0</x:v>
      </x:c>
      <x:c r="P52" s="2" t="n">
        <x:f>IF(O52&lt;=0.01,0,MAX(0,MIN(INT(Inputs!L52),INT((O52-0.01)/(F52+Inputs!K52*F52*(1-F52))))))</x:f>
        <x:v>0</x:v>
      </x:c>
      <x:c r="Q52" s="33" t="str">
        <x:f>Inputs!W52</x:f>
        <x:v>Unverified</x:v>
      </x:c>
    </x:row>
    <x:row r="53" ht="40" customHeight="1">
      <x:c r="A53" s="15" t="n">
        <x:f>Inputs!B53</x:f>
        <x:v>46297.95833333333</x:v>
      </x:c>
      <x:c r="B53" s="15" t="n">
        <x:f>Inputs!A53</x:f>
        <x:v>46298</x:v>
      </x:c>
      <x:c r="C53" s="10" t="str">
        <x:f>Inputs!C53</x:f>
        <x:v>Overnight</x:v>
      </x:c>
      <x:c r="D53" s="32" t="str">
        <x:f>Inputs!D53</x:f>
        <x:v>Coco Gauff over TBD</x:v>
      </x:c>
      <x:c r="E53" s="12" t="n">
        <x:f>IF(ISNUMBER(Inputs!E53),Inputs!E53,"")</x:f>
        <x:v>0.763</x:v>
      </x:c>
      <x:c r="F53" s="14" t="str">
        <x:f>IF(ISNUMBER(Inputs!F53),Inputs!F53,"")</x:f>
      </x:c>
      <x:c r="G53" s="14" t="str">
        <x:f>IF(ISNUMBER(Inputs!G53),Inputs!G53,"")</x:f>
      </x:c>
      <x:c r="H53" s="11" t="n">
        <x:v>0</x:v>
      </x:c>
      <x:c r="I53" s="10" t="n">
        <x:f>IF(P53=0,0,IF(OR(Inputs!R53-(P53*F53+N53)/P53&lt;0.03,P53/(P53*F53+N53)-1&lt;0.08),0,P53))</x:f>
        <x:v>0</x:v>
      </x:c>
      <x:c r="J53" s="14" t="n">
        <x:f>IF(I53=0,0,I53*F53+N53)</x:f>
        <x:v>0</x:v>
      </x:c>
      <x:c r="K53" s="14" t="n">
        <x:f>I53-J53</x:f>
        <x:v>0</x:v>
      </x:c>
      <x:c r="L53" s="12" t="n">
        <x:f>IF(J53=0,0,K53/J53)</x:f>
        <x:v>0</x:v>
      </x:c>
      <x:c r="M53" s="10" t="str">
        <x:f>IF(Inputs!I53=0,"Re-review feed",IF(Inputs!J53=0,"Check inputs",IF(F53&gt;G53,"Wait for price",IF(E53&lt;Inputs!H53,"Re-review model","Within limits"))))</x:f>
        <x:v>Re-review feed</x:v>
      </x:c>
      <x:c r="N53" s="14" t="n">
        <x:f>ROUNDUP(Inputs!K53*P53*F53*(1-F53),2)</x:f>
        <x:v>0</x:v>
      </x:c>
      <x:c r="O53" s="14" t="n">
        <x:f>IF(M53="Within limits",$B$3*$E$3*H53,0)</x:f>
        <x:v>0</x:v>
      </x:c>
      <x:c r="P53" s="2" t="n">
        <x:f>IF(O53&lt;=0.01,0,MAX(0,MIN(INT(Inputs!L53),INT((O53-0.01)/(F53+Inputs!K53*F53*(1-F53))))))</x:f>
        <x:v>0</x:v>
      </x:c>
      <x:c r="Q53" s="33" t="str">
        <x:f>Inputs!W53</x:f>
        <x:v>Unverified</x:v>
      </x:c>
    </x:row>
    <x:row r="54" ht="40" customHeight="1">
      <x:c r="A54" s="16" t="n">
        <x:f>Inputs!B54</x:f>
        <x:v>46297.95833333333</x:v>
      </x:c>
      <x:c r="B54" s="16" t="n">
        <x:f>Inputs!A54</x:f>
        <x:v>46298</x:v>
      </x:c>
      <x:c r="C54" s="2" t="str">
        <x:f>Inputs!C54</x:f>
        <x:v>Overnight</x:v>
      </x:c>
      <x:c r="D54" s="33" t="str">
        <x:f>Inputs!D54</x:f>
        <x:v>Marie Bouzkova over TBD</x:v>
      </x:c>
      <x:c r="E54" s="13" t="n">
        <x:f>IF(ISNUMBER(Inputs!E54),Inputs!E54,"")</x:f>
        <x:v>0.7552</x:v>
      </x:c>
      <x:c r="F54" s="8" t="str">
        <x:f>IF(ISNUMBER(Inputs!F54),Inputs!F54,"")</x:f>
      </x:c>
      <x:c r="G54" s="8" t="str">
        <x:f>IF(ISNUMBER(Inputs!G54),Inputs!G54,"")</x:f>
      </x:c>
      <x:c r="H54" s="11" t="n">
        <x:v>0</x:v>
      </x:c>
      <x:c r="I54" s="2" t="n">
        <x:f>IF(P54=0,0,IF(OR(Inputs!R54-(P54*F54+N54)/P54&lt;0.03,P54/(P54*F54+N54)-1&lt;0.08),0,P54))</x:f>
        <x:v>0</x:v>
      </x:c>
      <x:c r="J54" s="8" t="n">
        <x:f>IF(I54=0,0,I54*F54+N54)</x:f>
        <x:v>0</x:v>
      </x:c>
      <x:c r="K54" s="8" t="n">
        <x:f>I54-J54</x:f>
        <x:v>0</x:v>
      </x:c>
      <x:c r="L54" s="13" t="n">
        <x:f>IF(J54=0,0,K54/J54)</x:f>
        <x:v>0</x:v>
      </x:c>
      <x:c r="M54" s="2" t="str">
        <x:f>IF(Inputs!I54=0,"Re-review feed",IF(Inputs!J54=0,"Check inputs",IF(F54&gt;G54,"Wait for price",IF(E54&lt;Inputs!H54,"Re-review model","Within limits"))))</x:f>
        <x:v>Re-review feed</x:v>
      </x:c>
      <x:c r="N54" s="8" t="n">
        <x:f>ROUNDUP(Inputs!K54*P54*F54*(1-F54),2)</x:f>
        <x:v>0</x:v>
      </x:c>
      <x:c r="O54" s="8" t="n">
        <x:f>IF(M54="Within limits",$B$3*$E$3*H54,0)</x:f>
        <x:v>0</x:v>
      </x:c>
      <x:c r="P54" s="2" t="n">
        <x:f>IF(O54&lt;=0.01,0,MAX(0,MIN(INT(Inputs!L54),INT((O54-0.01)/(F54+Inputs!K54*F54*(1-F54))))))</x:f>
        <x:v>0</x:v>
      </x:c>
      <x:c r="Q54" s="33" t="str">
        <x:f>Inputs!W54</x:f>
        <x:v>Unverified</x:v>
      </x:c>
    </x:row>
    <x:row r="55" ht="40" customHeight="1">
      <x:c r="A55" s="15" t="n">
        <x:f>Inputs!B55</x:f>
        <x:v>46297.95833333333</x:v>
      </x:c>
      <x:c r="B55" s="15" t="n">
        <x:f>Inputs!A55</x:f>
        <x:v>46298</x:v>
      </x:c>
      <x:c r="C55" s="10" t="str">
        <x:f>Inputs!C55</x:f>
        <x:v>Overnight</x:v>
      </x:c>
      <x:c r="D55" s="32" t="str">
        <x:f>Inputs!D55</x:f>
        <x:v>Iga Swiatek over TBD</x:v>
      </x:c>
      <x:c r="E55" s="12" t="n">
        <x:f>IF(ISNUMBER(Inputs!E55),Inputs!E55,"")</x:f>
        <x:v>0.7551</x:v>
      </x:c>
      <x:c r="F55" s="14" t="str">
        <x:f>IF(ISNUMBER(Inputs!F55),Inputs!F55,"")</x:f>
      </x:c>
      <x:c r="G55" s="14" t="str">
        <x:f>IF(ISNUMBER(Inputs!G55),Inputs!G55,"")</x:f>
      </x:c>
      <x:c r="H55" s="11" t="n">
        <x:v>0</x:v>
      </x:c>
      <x:c r="I55" s="10" t="n">
        <x:f>IF(P55=0,0,IF(OR(Inputs!R55-(P55*F55+N55)/P55&lt;0.03,P55/(P55*F55+N55)-1&lt;0.08),0,P55))</x:f>
        <x:v>0</x:v>
      </x:c>
      <x:c r="J55" s="14" t="n">
        <x:f>IF(I55=0,0,I55*F55+N55)</x:f>
        <x:v>0</x:v>
      </x:c>
      <x:c r="K55" s="14" t="n">
        <x:f>I55-J55</x:f>
        <x:v>0</x:v>
      </x:c>
      <x:c r="L55" s="12" t="n">
        <x:f>IF(J55=0,0,K55/J55)</x:f>
        <x:v>0</x:v>
      </x:c>
      <x:c r="M55" s="10" t="str">
        <x:f>IF(Inputs!I55=0,"Re-review feed",IF(Inputs!J55=0,"Check inputs",IF(F55&gt;G55,"Wait for price",IF(E55&lt;Inputs!H55,"Re-review model","Within limits"))))</x:f>
        <x:v>Re-review feed</x:v>
      </x:c>
      <x:c r="N55" s="14" t="n">
        <x:f>ROUNDUP(Inputs!K55*P55*F55*(1-F55),2)</x:f>
        <x:v>0</x:v>
      </x:c>
      <x:c r="O55" s="14" t="n">
        <x:f>IF(M55="Within limits",$B$3*$E$3*H55,0)</x:f>
        <x:v>0</x:v>
      </x:c>
      <x:c r="P55" s="2" t="n">
        <x:f>IF(O55&lt;=0.01,0,MAX(0,MIN(INT(Inputs!L55),INT((O55-0.01)/(F55+Inputs!K55*F55*(1-F55))))))</x:f>
        <x:v>0</x:v>
      </x:c>
      <x:c r="Q55" s="33" t="str">
        <x:f>Inputs!W55</x:f>
        <x:v>Unverified</x:v>
      </x:c>
    </x:row>
    <x:row r="56" ht="40" customHeight="1">
      <x:c r="A56" s="16" t="n">
        <x:f>Inputs!B56</x:f>
        <x:v>46298.45833333333</x:v>
      </x:c>
      <x:c r="B56" s="16" t="n">
        <x:f>Inputs!A56</x:f>
        <x:v>46298.5</x:v>
      </x:c>
      <x:c r="C56" s="2" t="str">
        <x:f>Inputs!C56</x:f>
        <x:v>Afternoon</x:v>
      </x:c>
      <x:c r="D56" s="33" t="str">
        <x:f>Inputs!D56</x:f>
        <x:v>SMU over Boston College</x:v>
      </x:c>
      <x:c r="E56" s="13" t="n">
        <x:f>IF(ISNUMBER(Inputs!E56),Inputs!E56,"")</x:f>
        <x:v>0.9159</x:v>
      </x:c>
      <x:c r="F56" s="8" t="n">
        <x:f>IF(ISNUMBER(Inputs!F56),Inputs!F56,"")</x:f>
        <x:v>0.92</x:v>
      </x:c>
      <x:c r="G56" s="8" t="n">
        <x:f>IF(ISNUMBER(Inputs!G56),Inputs!G56,"")</x:f>
        <x:v>0.84</x:v>
      </x:c>
      <x:c r="H56" s="11" t="n">
        <x:v>0</x:v>
      </x:c>
      <x:c r="I56" s="2" t="n">
        <x:f>IF(P56=0,0,IF(OR(Inputs!R56-(P56*F56+N56)/P56&lt;0.03,P56/(P56*F56+N56)-1&lt;0.08),0,P56))</x:f>
        <x:v>0</x:v>
      </x:c>
      <x:c r="J56" s="8" t="n">
        <x:f>IF(I56=0,0,I56*F56+N56)</x:f>
        <x:v>0</x:v>
      </x:c>
      <x:c r="K56" s="8" t="n">
        <x:f>I56-J56</x:f>
        <x:v>0</x:v>
      </x:c>
      <x:c r="L56" s="13" t="n">
        <x:f>IF(J56=0,0,K56/J56)</x:f>
        <x:v>0</x:v>
      </x:c>
      <x:c r="M56" s="2" t="str">
        <x:f>IF(Inputs!I56=0,"Re-review feed",IF(Inputs!J56=0,"Check inputs",IF(F56&gt;G56,"Wait for price",IF(E56&lt;Inputs!H56,"Re-review model","Within limits"))))</x:f>
        <x:v>Re-review feed</x:v>
      </x:c>
      <x:c r="N56" s="8" t="n">
        <x:f>ROUNDUP(Inputs!K56*P56*F56*(1-F56),2)</x:f>
        <x:v>0</x:v>
      </x:c>
      <x:c r="O56" s="8" t="n">
        <x:f>IF(M56="Within limits",$B$3*$E$3*H56,0)</x:f>
        <x:v>0</x:v>
      </x:c>
      <x:c r="P56" s="2" t="n">
        <x:f>IF(O56&lt;=0.01,0,MAX(0,MIN(INT(Inputs!L56),INT((O56-0.01)/(F56+Inputs!K56*F56*(1-F56))))))</x:f>
        <x:v>0</x:v>
      </x:c>
      <x:c r="Q56" s="33" t="str">
        <x:f>Inputs!W56</x:f>
        <x:v>exact</x:v>
      </x:c>
    </x:row>
    <x:row r="57" ht="40" customHeight="1">
      <x:c r="A57" s="15" t="n">
        <x:f>Inputs!B57</x:f>
        <x:v>46298.45833333333</x:v>
      </x:c>
      <x:c r="B57" s="15" t="n">
        <x:f>Inputs!A57</x:f>
        <x:v>46298.5</x:v>
      </x:c>
      <x:c r="C57" s="10" t="str">
        <x:f>Inputs!C57</x:f>
        <x:v>Afternoon</x:v>
      </x:c>
      <x:c r="D57" s="32" t="str">
        <x:f>Inputs!D57</x:f>
        <x:v>Notre Dame over North Carolina</x:v>
      </x:c>
      <x:c r="E57" s="12" t="n">
        <x:f>IF(ISNUMBER(Inputs!E57),Inputs!E57,"")</x:f>
        <x:v>0.8504</x:v>
      </x:c>
      <x:c r="F57" s="14" t="n">
        <x:f>IF(ISNUMBER(Inputs!F57),Inputs!F57,"")</x:f>
        <x:v>0.94</x:v>
      </x:c>
      <x:c r="G57" s="14" t="n">
        <x:f>IF(ISNUMBER(Inputs!G57),Inputs!G57,"")</x:f>
        <x:v>0.77</x:v>
      </x:c>
      <x:c r="H57" s="11" t="n">
        <x:v>0</x:v>
      </x:c>
      <x:c r="I57" s="10" t="n">
        <x:f>IF(P57=0,0,IF(OR(Inputs!R57-(P57*F57+N57)/P57&lt;0.03,P57/(P57*F57+N57)-1&lt;0.08),0,P57))</x:f>
        <x:v>0</x:v>
      </x:c>
      <x:c r="J57" s="14" t="n">
        <x:f>IF(I57=0,0,I57*F57+N57)</x:f>
        <x:v>0</x:v>
      </x:c>
      <x:c r="K57" s="14" t="n">
        <x:f>I57-J57</x:f>
        <x:v>0</x:v>
      </x:c>
      <x:c r="L57" s="12" t="n">
        <x:f>IF(J57=0,0,K57/J57)</x:f>
        <x:v>0</x:v>
      </x:c>
      <x:c r="M57" s="10" t="str">
        <x:f>IF(Inputs!I57=0,"Re-review feed",IF(Inputs!J57=0,"Check inputs",IF(F57&gt;G57,"Wait for price",IF(E57&lt;Inputs!H57,"Re-review model","Within limits"))))</x:f>
        <x:v>Re-review feed</x:v>
      </x:c>
      <x:c r="N57" s="14" t="n">
        <x:f>ROUNDUP(Inputs!K57*P57*F57*(1-F57),2)</x:f>
        <x:v>0</x:v>
      </x:c>
      <x:c r="O57" s="14" t="n">
        <x:f>IF(M57="Within limits",$B$3*$E$3*H57,0)</x:f>
        <x:v>0</x:v>
      </x:c>
      <x:c r="P57" s="2" t="n">
        <x:f>IF(O57&lt;=0.01,0,MAX(0,MIN(INT(Inputs!L57),INT((O57-0.01)/(F57+Inputs!K57*F57*(1-F57))))))</x:f>
        <x:v>0</x:v>
      </x:c>
      <x:c r="Q57" s="33" t="str">
        <x:f>Inputs!W57</x:f>
        <x:v>exact</x:v>
      </x:c>
    </x:row>
    <x:row r="58" ht="40" customHeight="1">
      <x:c r="A58" s="16" t="n">
        <x:f>Inputs!B58</x:f>
        <x:v>46298.45833333333</x:v>
      </x:c>
      <x:c r="B58" s="16" t="n">
        <x:f>Inputs!A58</x:f>
        <x:v>46298.5</x:v>
      </x:c>
      <x:c r="C58" s="2" t="str">
        <x:f>Inputs!C58</x:f>
        <x:v>Afternoon</x:v>
      </x:c>
      <x:c r="D58" s="33" t="str">
        <x:f>Inputs!D58</x:f>
        <x:v>UConn over Syracuse</x:v>
      </x:c>
      <x:c r="E58" s="13" t="n">
        <x:f>IF(ISNUMBER(Inputs!E58),Inputs!E58,"")</x:f>
        <x:v>0.7644</x:v>
      </x:c>
      <x:c r="F58" s="8" t="n">
        <x:f>IF(ISNUMBER(Inputs!F58),Inputs!F58,"")</x:f>
        <x:v>0.32</x:v>
      </x:c>
      <x:c r="G58" s="8" t="n">
        <x:f>IF(ISNUMBER(Inputs!G58),Inputs!G58,"")</x:f>
        <x:v>0.68</x:v>
      </x:c>
      <x:c r="H58" s="11" t="n">
        <x:v>0</x:v>
      </x:c>
      <x:c r="I58" s="2" t="n">
        <x:f>IF(P58=0,0,IF(OR(Inputs!R58-(P58*F58+N58)/P58&lt;0.03,P58/(P58*F58+N58)-1&lt;0.08),0,P58))</x:f>
        <x:v>0</x:v>
      </x:c>
      <x:c r="J58" s="8" t="n">
        <x:f>IF(I58=0,0,I58*F58+N58)</x:f>
        <x:v>0</x:v>
      </x:c>
      <x:c r="K58" s="8" t="n">
        <x:f>I58-J58</x:f>
        <x:v>0</x:v>
      </x:c>
      <x:c r="L58" s="13" t="n">
        <x:f>IF(J58=0,0,K58/J58)</x:f>
        <x:v>0</x:v>
      </x:c>
      <x:c r="M58" s="2" t="str">
        <x:f>IF(Inputs!I58=0,"Re-review feed",IF(Inputs!J58=0,"Check inputs",IF(F58&gt;G58,"Wait for price",IF(E58&lt;Inputs!H58,"Re-review model","Within limits"))))</x:f>
        <x:v>Re-review feed</x:v>
      </x:c>
      <x:c r="N58" s="8" t="n">
        <x:f>ROUNDUP(Inputs!K58*P58*F58*(1-F58),2)</x:f>
        <x:v>0</x:v>
      </x:c>
      <x:c r="O58" s="8" t="n">
        <x:f>IF(M58="Within limits",$B$3*$E$3*H58,0)</x:f>
        <x:v>0</x:v>
      </x:c>
      <x:c r="P58" s="2" t="n">
        <x:f>IF(O58&lt;=0.01,0,MAX(0,MIN(INT(Inputs!L58),INT((O58-0.01)/(F58+Inputs!K58*F58*(1-F58))))))</x:f>
        <x:v>0</x:v>
      </x:c>
      <x:c r="Q58" s="33" t="str">
        <x:f>Inputs!W58</x:f>
        <x:v>exact</x:v>
      </x:c>
    </x:row>
    <x:row r="59" ht="40" customHeight="1">
      <x:c r="A59" s="15" t="n">
        <x:f>Inputs!B59</x:f>
        <x:v>46298.47916666667</x:v>
      </x:c>
      <x:c r="B59" s="15" t="n">
        <x:f>Inputs!A59</x:f>
        <x:v>46298.52083333333</x:v>
      </x:c>
      <x:c r="C59" s="10" t="str">
        <x:f>Inputs!C59</x:f>
        <x:v>Afternoon</x:v>
      </x:c>
      <x:c r="D59" s="32" t="str">
        <x:f>Inputs!D59</x:f>
        <x:v>Wisconsin over Michigan State</x:v>
      </x:c>
      <x:c r="E59" s="12" t="n">
        <x:f>IF(ISNUMBER(Inputs!E59),Inputs!E59,"")</x:f>
        <x:v>0.7665</x:v>
      </x:c>
      <x:c r="F59" s="14" t="n">
        <x:f>IF(ISNUMBER(Inputs!F59),Inputs!F59,"")</x:f>
        <x:v>0.79</x:v>
      </x:c>
      <x:c r="G59" s="14" t="n">
        <x:f>IF(ISNUMBER(Inputs!G59),Inputs!G59,"")</x:f>
        <x:v>0.69</x:v>
      </x:c>
      <x:c r="H59" s="11" t="n">
        <x:v>0</x:v>
      </x:c>
      <x:c r="I59" s="10" t="n">
        <x:f>IF(P59=0,0,IF(OR(Inputs!R59-(P59*F59+N59)/P59&lt;0.03,P59/(P59*F59+N59)-1&lt;0.08),0,P59))</x:f>
        <x:v>0</x:v>
      </x:c>
      <x:c r="J59" s="14" t="n">
        <x:f>IF(I59=0,0,I59*F59+N59)</x:f>
        <x:v>0</x:v>
      </x:c>
      <x:c r="K59" s="14" t="n">
        <x:f>I59-J59</x:f>
        <x:v>0</x:v>
      </x:c>
      <x:c r="L59" s="12" t="n">
        <x:f>IF(J59=0,0,K59/J59)</x:f>
        <x:v>0</x:v>
      </x:c>
      <x:c r="M59" s="10" t="str">
        <x:f>IF(Inputs!I59=0,"Re-review feed",IF(Inputs!J59=0,"Check inputs",IF(F59&gt;G59,"Wait for price",IF(E59&lt;Inputs!H59,"Re-review model","Within limits"))))</x:f>
        <x:v>Re-review feed</x:v>
      </x:c>
      <x:c r="N59" s="14" t="n">
        <x:f>ROUNDUP(Inputs!K59*P59*F59*(1-F59),2)</x:f>
        <x:v>0</x:v>
      </x:c>
      <x:c r="O59" s="14" t="n">
        <x:f>IF(M59="Within limits",$B$3*$E$3*H59,0)</x:f>
        <x:v>0</x:v>
      </x:c>
      <x:c r="P59" s="2" t="n">
        <x:f>IF(O59&lt;=0.01,0,MAX(0,MIN(INT(Inputs!L59),INT((O59-0.01)/(F59+Inputs!K59*F59*(1-F59))))))</x:f>
        <x:v>0</x:v>
      </x:c>
      <x:c r="Q59" s="33" t="str">
        <x:f>Inputs!W59</x:f>
        <x:v>exact</x:v>
      </x:c>
    </x:row>
    <x:row r="60" ht="40" customHeight="1">
      <x:c r="A60" s="16" t="n">
        <x:f>Inputs!B60</x:f>
        <x:v>46298.48958333333</x:v>
      </x:c>
      <x:c r="B60" s="16" t="n">
        <x:f>Inputs!A60</x:f>
        <x:v>46298.53125</x:v>
      </x:c>
      <x:c r="C60" s="2" t="str">
        <x:f>Inputs!C60</x:f>
        <x:v>Afternoon</x:v>
      </x:c>
      <x:c r="D60" s="33" t="str">
        <x:f>Inputs!D60</x:f>
        <x:v>Georgia over Vanderbilt</x:v>
      </x:c>
      <x:c r="E60" s="13" t="n">
        <x:f>IF(ISNUMBER(Inputs!E60),Inputs!E60,"")</x:f>
        <x:v>0.8036</x:v>
      </x:c>
      <x:c r="F60" s="8" t="n">
        <x:f>IF(ISNUMBER(Inputs!F60),Inputs!F60,"")</x:f>
        <x:v>0.96</x:v>
      </x:c>
      <x:c r="G60" s="8" t="n">
        <x:f>IF(ISNUMBER(Inputs!G60),Inputs!G60,"")</x:f>
        <x:v>0.72</x:v>
      </x:c>
      <x:c r="H60" s="11" t="n">
        <x:v>0</x:v>
      </x:c>
      <x:c r="I60" s="2" t="n">
        <x:f>IF(P60=0,0,IF(OR(Inputs!R60-(P60*F60+N60)/P60&lt;0.03,P60/(P60*F60+N60)-1&lt;0.08),0,P60))</x:f>
        <x:v>0</x:v>
      </x:c>
      <x:c r="J60" s="8" t="n">
        <x:f>IF(I60=0,0,I60*F60+N60)</x:f>
        <x:v>0</x:v>
      </x:c>
      <x:c r="K60" s="8" t="n">
        <x:f>I60-J60</x:f>
        <x:v>0</x:v>
      </x:c>
      <x:c r="L60" s="13" t="n">
        <x:f>IF(J60=0,0,K60/J60)</x:f>
        <x:v>0</x:v>
      </x:c>
      <x:c r="M60" s="2" t="str">
        <x:f>IF(Inputs!I60=0,"Re-review feed",IF(Inputs!J60=0,"Check inputs",IF(F60&gt;G60,"Wait for price",IF(E60&lt;Inputs!H60,"Re-review model","Within limits"))))</x:f>
        <x:v>Re-review feed</x:v>
      </x:c>
      <x:c r="N60" s="8" t="n">
        <x:f>ROUNDUP(Inputs!K60*P60*F60*(1-F60),2)</x:f>
        <x:v>0</x:v>
      </x:c>
      <x:c r="O60" s="8" t="n">
        <x:f>IF(M60="Within limits",$B$3*$E$3*H60,0)</x:f>
        <x:v>0</x:v>
      </x:c>
      <x:c r="P60" s="2" t="n">
        <x:f>IF(O60&lt;=0.01,0,MAX(0,MIN(INT(Inputs!L60),INT((O60-0.01)/(F60+Inputs!K60*F60*(1-F60))))))</x:f>
        <x:v>0</x:v>
      </x:c>
      <x:c r="Q60" s="33" t="str">
        <x:f>Inputs!W60</x:f>
        <x:v>exact</x:v>
      </x:c>
    </x:row>
    <x:row r="61" ht="40" customHeight="1">
      <x:c r="A61" s="15" t="n">
        <x:f>Inputs!B61</x:f>
        <x:v>46298.54166666667</x:v>
      </x:c>
      <x:c r="B61" s="15" t="n">
        <x:f>Inputs!A61</x:f>
        <x:v>46298.58333333333</x:v>
      </x:c>
      <x:c r="C61" s="10" t="str">
        <x:f>Inputs!C61</x:f>
        <x:v>Afternoon</x:v>
      </x:c>
      <x:c r="D61" s="32" t="str">
        <x:f>Inputs!D61</x:f>
        <x:v>Toledo over Ball State</x:v>
      </x:c>
      <x:c r="E61" s="12" t="n">
        <x:f>IF(ISNUMBER(Inputs!E61),Inputs!E61,"")</x:f>
        <x:v>0.8207</x:v>
      </x:c>
      <x:c r="F61" s="14" t="n">
        <x:f>IF(ISNUMBER(Inputs!F61),Inputs!F61,"")</x:f>
        <x:v>0.91</x:v>
      </x:c>
      <x:c r="G61" s="14" t="n">
        <x:f>IF(ISNUMBER(Inputs!G61),Inputs!G61,"")</x:f>
        <x:v>0.74</x:v>
      </x:c>
      <x:c r="H61" s="11" t="n">
        <x:v>0</x:v>
      </x:c>
      <x:c r="I61" s="10" t="n">
        <x:f>IF(P61=0,0,IF(OR(Inputs!R61-(P61*F61+N61)/P61&lt;0.03,P61/(P61*F61+N61)-1&lt;0.08),0,P61))</x:f>
        <x:v>0</x:v>
      </x:c>
      <x:c r="J61" s="14" t="n">
        <x:f>IF(I61=0,0,I61*F61+N61)</x:f>
        <x:v>0</x:v>
      </x:c>
      <x:c r="K61" s="14" t="n">
        <x:f>I61-J61</x:f>
        <x:v>0</x:v>
      </x:c>
      <x:c r="L61" s="12" t="n">
        <x:f>IF(J61=0,0,K61/J61)</x:f>
        <x:v>0</x:v>
      </x:c>
      <x:c r="M61" s="10" t="str">
        <x:f>IF(Inputs!I61=0,"Re-review feed",IF(Inputs!J61=0,"Check inputs",IF(F61&gt;G61,"Wait for price",IF(E61&lt;Inputs!H61,"Re-review model","Within limits"))))</x:f>
        <x:v>Re-review feed</x:v>
      </x:c>
      <x:c r="N61" s="14" t="n">
        <x:f>ROUNDUP(Inputs!K61*P61*F61*(1-F61),2)</x:f>
        <x:v>0</x:v>
      </x:c>
      <x:c r="O61" s="14" t="n">
        <x:f>IF(M61="Within limits",$B$3*$E$3*H61,0)</x:f>
        <x:v>0</x:v>
      </x:c>
      <x:c r="P61" s="2" t="n">
        <x:f>IF(O61&lt;=0.01,0,MAX(0,MIN(INT(Inputs!L61),INT((O61-0.01)/(F61+Inputs!K61*F61*(1-F61))))))</x:f>
        <x:v>0</x:v>
      </x:c>
      <x:c r="Q61" s="33" t="str">
        <x:f>Inputs!W61</x:f>
        <x:v>exact</x:v>
      </x:c>
    </x:row>
    <x:row r="62" ht="40" customHeight="1">
      <x:c r="A62" s="16" t="n">
        <x:f>Inputs!B62</x:f>
        <x:v>46298.60416666667</x:v>
      </x:c>
      <x:c r="B62" s="16" t="n">
        <x:f>Inputs!A62</x:f>
        <x:v>46298.64583333333</x:v>
      </x:c>
      <x:c r="C62" s="2" t="str">
        <x:f>Inputs!C62</x:f>
        <x:v>Afternoon</x:v>
      </x:c>
      <x:c r="D62" s="33" t="str">
        <x:f>Inputs!D62</x:f>
        <x:v>North Dakota State over Wyoming</x:v>
      </x:c>
      <x:c r="E62" s="13" t="n">
        <x:f>IF(ISNUMBER(Inputs!E62),Inputs!E62,"")</x:f>
        <x:v>0.96</x:v>
      </x:c>
      <x:c r="F62" s="8" t="n">
        <x:f>IF(ISNUMBER(Inputs!F62),Inputs!F62,"")</x:f>
        <x:v>0.91</x:v>
      </x:c>
      <x:c r="G62" s="8" t="n">
        <x:f>IF(ISNUMBER(Inputs!G62),Inputs!G62,"")</x:f>
        <x:v>0.89</x:v>
      </x:c>
      <x:c r="H62" s="11" t="n">
        <x:v>0</x:v>
      </x:c>
      <x:c r="I62" s="2" t="n">
        <x:f>IF(P62=0,0,IF(OR(Inputs!R62-(P62*F62+N62)/P62&lt;0.03,P62/(P62*F62+N62)-1&lt;0.08),0,P62))</x:f>
        <x:v>0</x:v>
      </x:c>
      <x:c r="J62" s="8" t="n">
        <x:f>IF(I62=0,0,I62*F62+N62)</x:f>
        <x:v>0</x:v>
      </x:c>
      <x:c r="K62" s="8" t="n">
        <x:f>I62-J62</x:f>
        <x:v>0</x:v>
      </x:c>
      <x:c r="L62" s="13" t="n">
        <x:f>IF(J62=0,0,K62/J62)</x:f>
        <x:v>0</x:v>
      </x:c>
      <x:c r="M62" s="2" t="str">
        <x:f>IF(Inputs!I62=0,"Re-review feed",IF(Inputs!J62=0,"Check inputs",IF(F62&gt;G62,"Wait for price",IF(E62&lt;Inputs!H62,"Re-review model","Within limits"))))</x:f>
        <x:v>Re-review feed</x:v>
      </x:c>
      <x:c r="N62" s="8" t="n">
        <x:f>ROUNDUP(Inputs!K62*P62*F62*(1-F62),2)</x:f>
        <x:v>0</x:v>
      </x:c>
      <x:c r="O62" s="8" t="n">
        <x:f>IF(M62="Within limits",$B$3*$E$3*H62,0)</x:f>
        <x:v>0</x:v>
      </x:c>
      <x:c r="P62" s="2" t="n">
        <x:f>IF(O62&lt;=0.01,0,MAX(0,MIN(INT(Inputs!L62),INT((O62-0.01)/(F62+Inputs!K62*F62*(1-F62))))))</x:f>
        <x:v>0</x:v>
      </x:c>
      <x:c r="Q62" s="33" t="str">
        <x:f>Inputs!W62</x:f>
        <x:v>exact</x:v>
      </x:c>
    </x:row>
    <x:row r="63" ht="40" customHeight="1">
      <x:c r="A63" s="15" t="n">
        <x:f>Inputs!B63</x:f>
        <x:v>46298.60416666667</x:v>
      </x:c>
      <x:c r="B63" s="15" t="n">
        <x:f>Inputs!A63</x:f>
        <x:v>46298.64583333333</x:v>
      </x:c>
      <x:c r="C63" s="10" t="str">
        <x:f>Inputs!C63</x:f>
        <x:v>Afternoon</x:v>
      </x:c>
      <x:c r="D63" s="32" t="str">
        <x:f>Inputs!D63</x:f>
        <x:v>UAB over Samford</x:v>
      </x:c>
      <x:c r="E63" s="12" t="n">
        <x:f>IF(ISNUMBER(Inputs!E63),Inputs!E63,"")</x:f>
        <x:v>0.9141</x:v>
      </x:c>
      <x:c r="F63" s="14" t="n">
        <x:f>IF(ISNUMBER(Inputs!F63),Inputs!F63,"")</x:f>
        <x:v>0.98</x:v>
      </x:c>
      <x:c r="G63" s="14" t="n">
        <x:f>IF(ISNUMBER(Inputs!G63),Inputs!G63,"")</x:f>
        <x:v>0.84</x:v>
      </x:c>
      <x:c r="H63" s="11" t="n">
        <x:v>0</x:v>
      </x:c>
      <x:c r="I63" s="10" t="n">
        <x:f>IF(P63=0,0,IF(OR(Inputs!R63-(P63*F63+N63)/P63&lt;0.03,P63/(P63*F63+N63)-1&lt;0.08),0,P63))</x:f>
        <x:v>0</x:v>
      </x:c>
      <x:c r="J63" s="14" t="n">
        <x:f>IF(I63=0,0,I63*F63+N63)</x:f>
        <x:v>0</x:v>
      </x:c>
      <x:c r="K63" s="14" t="n">
        <x:f>I63-J63</x:f>
        <x:v>0</x:v>
      </x:c>
      <x:c r="L63" s="12" t="n">
        <x:f>IF(J63=0,0,K63/J63)</x:f>
        <x:v>0</x:v>
      </x:c>
      <x:c r="M63" s="10" t="str">
        <x:f>IF(Inputs!I63=0,"Re-review feed",IF(Inputs!J63=0,"Check inputs",IF(F63&gt;G63,"Wait for price",IF(E63&lt;Inputs!H63,"Re-review model","Within limits"))))</x:f>
        <x:v>Re-review feed</x:v>
      </x:c>
      <x:c r="N63" s="14" t="n">
        <x:f>ROUNDUP(Inputs!K63*P63*F63*(1-F63),2)</x:f>
        <x:v>0</x:v>
      </x:c>
      <x:c r="O63" s="14" t="n">
        <x:f>IF(M63="Within limits",$B$3*$E$3*H63,0)</x:f>
        <x:v>0</x:v>
      </x:c>
      <x:c r="P63" s="2" t="n">
        <x:f>IF(O63&lt;=0.01,0,MAX(0,MIN(INT(Inputs!L63),INT((O63-0.01)/(F63+Inputs!K63*F63*(1-F63))))))</x:f>
        <x:v>0</x:v>
      </x:c>
      <x:c r="Q63" s="33" t="str">
        <x:f>Inputs!W63</x:f>
        <x:v>exact</x:v>
      </x:c>
    </x:row>
    <x:row r="64" ht="40" customHeight="1">
      <x:c r="A64" s="16" t="n">
        <x:f>Inputs!B64</x:f>
        <x:v>46298.60416666667</x:v>
      </x:c>
      <x:c r="B64" s="16" t="n">
        <x:f>Inputs!A64</x:f>
        <x:v>46298.64583333333</x:v>
      </x:c>
      <x:c r="C64" s="2" t="str">
        <x:f>Inputs!C64</x:f>
        <x:v>Afternoon</x:v>
      </x:c>
      <x:c r="D64" s="33" t="str">
        <x:f>Inputs!D64</x:f>
        <x:v>Memphis over Charlotte</x:v>
      </x:c>
      <x:c r="E64" s="13" t="n">
        <x:f>IF(ISNUMBER(Inputs!E64),Inputs!E64,"")</x:f>
        <x:v>0.8781</x:v>
      </x:c>
      <x:c r="F64" s="8" t="n">
        <x:f>IF(ISNUMBER(Inputs!F64),Inputs!F64,"")</x:f>
        <x:v>0.92</x:v>
      </x:c>
      <x:c r="G64" s="8" t="n">
        <x:f>IF(ISNUMBER(Inputs!G64),Inputs!G64,"")</x:f>
        <x:v>0.8</x:v>
      </x:c>
      <x:c r="H64" s="11" t="n">
        <x:v>0</x:v>
      </x:c>
      <x:c r="I64" s="2" t="n">
        <x:f>IF(P64=0,0,IF(OR(Inputs!R64-(P64*F64+N64)/P64&lt;0.03,P64/(P64*F64+N64)-1&lt;0.08),0,P64))</x:f>
        <x:v>0</x:v>
      </x:c>
      <x:c r="J64" s="8" t="n">
        <x:f>IF(I64=0,0,I64*F64+N64)</x:f>
        <x:v>0</x:v>
      </x:c>
      <x:c r="K64" s="8" t="n">
        <x:f>I64-J64</x:f>
        <x:v>0</x:v>
      </x:c>
      <x:c r="L64" s="13" t="n">
        <x:f>IF(J64=0,0,K64/J64)</x:f>
        <x:v>0</x:v>
      </x:c>
      <x:c r="M64" s="2" t="str">
        <x:f>IF(Inputs!I64=0,"Re-review feed",IF(Inputs!J64=0,"Check inputs",IF(F64&gt;G64,"Wait for price",IF(E64&lt;Inputs!H64,"Re-review model","Within limits"))))</x:f>
        <x:v>Re-review feed</x:v>
      </x:c>
      <x:c r="N64" s="8" t="n">
        <x:f>ROUNDUP(Inputs!K64*P64*F64*(1-F64),2)</x:f>
        <x:v>0</x:v>
      </x:c>
      <x:c r="O64" s="8" t="n">
        <x:f>IF(M64="Within limits",$B$3*$E$3*H64,0)</x:f>
        <x:v>0</x:v>
      </x:c>
      <x:c r="P64" s="2" t="n">
        <x:f>IF(O64&lt;=0.01,0,MAX(0,MIN(INT(Inputs!L64),INT((O64-0.01)/(F64+Inputs!K64*F64*(1-F64))))))</x:f>
        <x:v>0</x:v>
      </x:c>
      <x:c r="Q64" s="33" t="str">
        <x:f>Inputs!W64</x:f>
        <x:v>exact</x:v>
      </x:c>
    </x:row>
    <x:row r="65" ht="40" customHeight="1">
      <x:c r="A65" s="15" t="n">
        <x:f>Inputs!B65</x:f>
        <x:v>46298.60416666667</x:v>
      </x:c>
      <x:c r="B65" s="15" t="n">
        <x:f>Inputs!A65</x:f>
        <x:v>46298.64583333333</x:v>
      </x:c>
      <x:c r="C65" s="10" t="str">
        <x:f>Inputs!C65</x:f>
        <x:v>Afternoon</x:v>
      </x:c>
      <x:c r="D65" s="32" t="str">
        <x:f>Inputs!D65</x:f>
        <x:v>Miami (OH) over Bowling Green</x:v>
      </x:c>
      <x:c r="E65" s="12" t="n">
        <x:f>IF(ISNUMBER(Inputs!E65),Inputs!E65,"")</x:f>
        <x:v>0.8611</x:v>
      </x:c>
      <x:c r="F65" s="14" t="n">
        <x:f>IF(ISNUMBER(Inputs!F65),Inputs!F65,"")</x:f>
        <x:v>0.84</x:v>
      </x:c>
      <x:c r="G65" s="14" t="n">
        <x:f>IF(ISNUMBER(Inputs!G65),Inputs!G65,"")</x:f>
        <x:v>0.78</x:v>
      </x:c>
      <x:c r="H65" s="11" t="n">
        <x:v>0</x:v>
      </x:c>
      <x:c r="I65" s="10" t="n">
        <x:f>IF(P65=0,0,IF(OR(Inputs!R65-(P65*F65+N65)/P65&lt;0.03,P65/(P65*F65+N65)-1&lt;0.08),0,P65))</x:f>
        <x:v>0</x:v>
      </x:c>
      <x:c r="J65" s="14" t="n">
        <x:f>IF(I65=0,0,I65*F65+N65)</x:f>
        <x:v>0</x:v>
      </x:c>
      <x:c r="K65" s="14" t="n">
        <x:f>I65-J65</x:f>
        <x:v>0</x:v>
      </x:c>
      <x:c r="L65" s="12" t="n">
        <x:f>IF(J65=0,0,K65/J65)</x:f>
        <x:v>0</x:v>
      </x:c>
      <x:c r="M65" s="10" t="str">
        <x:f>IF(Inputs!I65=0,"Re-review feed",IF(Inputs!J65=0,"Check inputs",IF(F65&gt;G65,"Wait for price",IF(E65&lt;Inputs!H65,"Re-review model","Within limits"))))</x:f>
        <x:v>Re-review feed</x:v>
      </x:c>
      <x:c r="N65" s="14" t="n">
        <x:f>ROUNDUP(Inputs!K65*P65*F65*(1-F65),2)</x:f>
        <x:v>0</x:v>
      </x:c>
      <x:c r="O65" s="14" t="n">
        <x:f>IF(M65="Within limits",$B$3*$E$3*H65,0)</x:f>
        <x:v>0</x:v>
      </x:c>
      <x:c r="P65" s="2" t="n">
        <x:f>IF(O65&lt;=0.01,0,MAX(0,MIN(INT(Inputs!L65),INT((O65-0.01)/(F65+Inputs!K65*F65*(1-F65))))))</x:f>
        <x:v>0</x:v>
      </x:c>
      <x:c r="Q65" s="33" t="str">
        <x:f>Inputs!W65</x:f>
        <x:v>exact</x:v>
      </x:c>
    </x:row>
    <x:row r="66" ht="40" customHeight="1">
      <x:c r="A66" s="16" t="n">
        <x:f>Inputs!B66</x:f>
        <x:v>46298.60416666667</x:v>
      </x:c>
      <x:c r="B66" s="16" t="n">
        <x:f>Inputs!A66</x:f>
        <x:v>46298.64583333333</x:v>
      </x:c>
      <x:c r="C66" s="2" t="str">
        <x:f>Inputs!C66</x:f>
        <x:v>Afternoon</x:v>
      </x:c>
      <x:c r="D66" s="33" t="str">
        <x:f>Inputs!D66</x:f>
        <x:v>UNLV over California</x:v>
      </x:c>
      <x:c r="E66" s="13" t="n">
        <x:f>IF(ISNUMBER(Inputs!E66),Inputs!E66,"")</x:f>
        <x:v>0.7897</x:v>
      </x:c>
      <x:c r="F66" s="8" t="n">
        <x:f>IF(ISNUMBER(Inputs!F66),Inputs!F66,"")</x:f>
        <x:v>0.56</x:v>
      </x:c>
      <x:c r="G66" s="8" t="n">
        <x:f>IF(ISNUMBER(Inputs!G66),Inputs!G66,"")</x:f>
        <x:v>0.71</x:v>
      </x:c>
      <x:c r="H66" s="11" t="n">
        <x:v>0</x:v>
      </x:c>
      <x:c r="I66" s="2" t="n">
        <x:f>IF(P66=0,0,IF(OR(Inputs!R66-(P66*F66+N66)/P66&lt;0.03,P66/(P66*F66+N66)-1&lt;0.08),0,P66))</x:f>
        <x:v>0</x:v>
      </x:c>
      <x:c r="J66" s="8" t="n">
        <x:f>IF(I66=0,0,I66*F66+N66)</x:f>
        <x:v>0</x:v>
      </x:c>
      <x:c r="K66" s="8" t="n">
        <x:f>I66-J66</x:f>
        <x:v>0</x:v>
      </x:c>
      <x:c r="L66" s="13" t="n">
        <x:f>IF(J66=0,0,K66/J66)</x:f>
        <x:v>0</x:v>
      </x:c>
      <x:c r="M66" s="2" t="str">
        <x:f>IF(Inputs!I66=0,"Re-review feed",IF(Inputs!J66=0,"Check inputs",IF(F66&gt;G66,"Wait for price",IF(E66&lt;Inputs!H66,"Re-review model","Within limits"))))</x:f>
        <x:v>Re-review feed</x:v>
      </x:c>
      <x:c r="N66" s="8" t="n">
        <x:f>ROUNDUP(Inputs!K66*P66*F66*(1-F66),2)</x:f>
        <x:v>0</x:v>
      </x:c>
      <x:c r="O66" s="8" t="n">
        <x:f>IF(M66="Within limits",$B$3*$E$3*H66,0)</x:f>
        <x:v>0</x:v>
      </x:c>
      <x:c r="P66" s="2" t="n">
        <x:f>IF(O66&lt;=0.01,0,MAX(0,MIN(INT(Inputs!L66),INT((O66-0.01)/(F66+Inputs!K66*F66*(1-F66))))))</x:f>
        <x:v>0</x:v>
      </x:c>
      <x:c r="Q66" s="33" t="str">
        <x:f>Inputs!W66</x:f>
        <x:v>exact</x:v>
      </x:c>
    </x:row>
    <x:row r="67" ht="40" customHeight="1">
      <x:c r="A67" s="15" t="n">
        <x:f>Inputs!B67</x:f>
        <x:v>46298.61458333333</x:v>
      </x:c>
      <x:c r="B67" s="15" t="n">
        <x:f>Inputs!A67</x:f>
        <x:v>46298.65625</x:v>
      </x:c>
      <x:c r="C67" s="10" t="str">
        <x:f>Inputs!C67</x:f>
        <x:v>Afternoon</x:v>
      </x:c>
      <x:c r="D67" s="32" t="str">
        <x:f>Inputs!D67</x:f>
        <x:v>James Madison over Marshall</x:v>
      </x:c>
      <x:c r="E67" s="12" t="n">
        <x:f>IF(ISNUMBER(Inputs!E67),Inputs!E67,"")</x:f>
        <x:v>0.8695</x:v>
      </x:c>
      <x:c r="F67" s="14" t="n">
        <x:f>IF(ISNUMBER(Inputs!F67),Inputs!F67,"")</x:f>
        <x:v>0.9</x:v>
      </x:c>
      <x:c r="G67" s="14" t="n">
        <x:f>IF(ISNUMBER(Inputs!G67),Inputs!G67,"")</x:f>
        <x:v>0.79</x:v>
      </x:c>
      <x:c r="H67" s="11" t="n">
        <x:v>0</x:v>
      </x:c>
      <x:c r="I67" s="10" t="n">
        <x:f>IF(P67=0,0,IF(OR(Inputs!R67-(P67*F67+N67)/P67&lt;0.03,P67/(P67*F67+N67)-1&lt;0.08),0,P67))</x:f>
        <x:v>0</x:v>
      </x:c>
      <x:c r="J67" s="14" t="n">
        <x:f>IF(I67=0,0,I67*F67+N67)</x:f>
        <x:v>0</x:v>
      </x:c>
      <x:c r="K67" s="14" t="n">
        <x:f>I67-J67</x:f>
        <x:v>0</x:v>
      </x:c>
      <x:c r="L67" s="12" t="n">
        <x:f>IF(J67=0,0,K67/J67)</x:f>
        <x:v>0</x:v>
      </x:c>
      <x:c r="M67" s="10" t="str">
        <x:f>IF(Inputs!I67=0,"Re-review feed",IF(Inputs!J67=0,"Check inputs",IF(F67&gt;G67,"Wait for price",IF(E67&lt;Inputs!H67,"Re-review model","Within limits"))))</x:f>
        <x:v>Re-review feed</x:v>
      </x:c>
      <x:c r="N67" s="14" t="n">
        <x:f>ROUNDUP(Inputs!K67*P67*F67*(1-F67),2)</x:f>
        <x:v>0</x:v>
      </x:c>
      <x:c r="O67" s="14" t="n">
        <x:f>IF(M67="Within limits",$B$3*$E$3*H67,0)</x:f>
        <x:v>0</x:v>
      </x:c>
      <x:c r="P67" s="2" t="n">
        <x:f>IF(O67&lt;=0.01,0,MAX(0,MIN(INT(Inputs!L67),INT((O67-0.01)/(F67+Inputs!K67*F67*(1-F67))))))</x:f>
        <x:v>0</x:v>
      </x:c>
      <x:c r="Q67" s="33" t="str">
        <x:f>Inputs!W67</x:f>
        <x:v>exact</x:v>
      </x:c>
    </x:row>
    <x:row r="68" ht="40" customHeight="1">
      <x:c r="A68" s="16" t="n">
        <x:f>Inputs!B68</x:f>
        <x:v>46298.625</x:v>
      </x:c>
      <x:c r="B68" s="16" t="n">
        <x:f>Inputs!A68</x:f>
        <x:v>46298.66666666667</x:v>
      </x:c>
      <x:c r="C68" s="2" t="str">
        <x:f>Inputs!C68</x:f>
        <x:v>Afternoon</x:v>
      </x:c>
      <x:c r="D68" s="33" t="str">
        <x:f>Inputs!D68</x:f>
        <x:v>New Mexico over UTEP</x:v>
      </x:c>
      <x:c r="E68" s="13" t="n">
        <x:f>IF(ISNUMBER(Inputs!E68),Inputs!E68,"")</x:f>
        <x:v>0.9078</x:v>
      </x:c>
      <x:c r="F68" s="8" t="n">
        <x:f>IF(ISNUMBER(Inputs!F68),Inputs!F68,"")</x:f>
        <x:v>0.94</x:v>
      </x:c>
      <x:c r="G68" s="8" t="n">
        <x:f>IF(ISNUMBER(Inputs!G68),Inputs!G68,"")</x:f>
        <x:v>0.83</x:v>
      </x:c>
      <x:c r="H68" s="11" t="n">
        <x:v>0</x:v>
      </x:c>
      <x:c r="I68" s="2" t="n">
        <x:f>IF(P68=0,0,IF(OR(Inputs!R68-(P68*F68+N68)/P68&lt;0.03,P68/(P68*F68+N68)-1&lt;0.08),0,P68))</x:f>
        <x:v>0</x:v>
      </x:c>
      <x:c r="J68" s="8" t="n">
        <x:f>IF(I68=0,0,I68*F68+N68)</x:f>
        <x:v>0</x:v>
      </x:c>
      <x:c r="K68" s="8" t="n">
        <x:f>I68-J68</x:f>
        <x:v>0</x:v>
      </x:c>
      <x:c r="L68" s="13" t="n">
        <x:f>IF(J68=0,0,K68/J68)</x:f>
        <x:v>0</x:v>
      </x:c>
      <x:c r="M68" s="2" t="str">
        <x:f>IF(Inputs!I68=0,"Re-review feed",IF(Inputs!J68=0,"Check inputs",IF(F68&gt;G68,"Wait for price",IF(E68&lt;Inputs!H68,"Re-review model","Within limits"))))</x:f>
        <x:v>Re-review feed</x:v>
      </x:c>
      <x:c r="N68" s="8" t="n">
        <x:f>ROUNDUP(Inputs!K68*P68*F68*(1-F68),2)</x:f>
        <x:v>0</x:v>
      </x:c>
      <x:c r="O68" s="8" t="n">
        <x:f>IF(M68="Within limits",$B$3*$E$3*H68,0)</x:f>
        <x:v>0</x:v>
      </x:c>
      <x:c r="P68" s="2" t="n">
        <x:f>IF(O68&lt;=0.01,0,MAX(0,MIN(INT(Inputs!L68),INT((O68-0.01)/(F68+Inputs!K68*F68*(1-F68))))))</x:f>
        <x:v>0</x:v>
      </x:c>
      <x:c r="Q68" s="33" t="str">
        <x:f>Inputs!W68</x:f>
        <x:v>exact</x:v>
      </x:c>
    </x:row>
    <x:row r="69" ht="40" customHeight="1">
      <x:c r="A69" s="15" t="n">
        <x:f>Inputs!B69</x:f>
        <x:v>46298.625</x:v>
      </x:c>
      <x:c r="B69" s="15" t="n">
        <x:f>Inputs!A69</x:f>
        <x:v>46298.66666666667</x:v>
      </x:c>
      <x:c r="C69" s="10" t="str">
        <x:f>Inputs!C69</x:f>
        <x:v>Afternoon</x:v>
      </x:c>
      <x:c r="D69" s="32" t="str">
        <x:f>Inputs!D69</x:f>
        <x:v>Nebraska over Maryland</x:v>
      </x:c>
      <x:c r="E69" s="12" t="n">
        <x:f>IF(ISNUMBER(Inputs!E69),Inputs!E69,"")</x:f>
        <x:v>0.8989</x:v>
      </x:c>
      <x:c r="F69" s="14" t="n">
        <x:f>IF(ISNUMBER(Inputs!F69),Inputs!F69,"")</x:f>
        <x:v>0.86</x:v>
      </x:c>
      <x:c r="G69" s="14" t="n">
        <x:f>IF(ISNUMBER(Inputs!G69),Inputs!G69,"")</x:f>
        <x:v>0.82</x:v>
      </x:c>
      <x:c r="H69" s="11" t="n">
        <x:v>0</x:v>
      </x:c>
      <x:c r="I69" s="10" t="n">
        <x:f>IF(P69=0,0,IF(OR(Inputs!R69-(P69*F69+N69)/P69&lt;0.03,P69/(P69*F69+N69)-1&lt;0.08),0,P69))</x:f>
        <x:v>0</x:v>
      </x:c>
      <x:c r="J69" s="14" t="n">
        <x:f>IF(I69=0,0,I69*F69+N69)</x:f>
        <x:v>0</x:v>
      </x:c>
      <x:c r="K69" s="14" t="n">
        <x:f>I69-J69</x:f>
        <x:v>0</x:v>
      </x:c>
      <x:c r="L69" s="12" t="n">
        <x:f>IF(J69=0,0,K69/J69)</x:f>
        <x:v>0</x:v>
      </x:c>
      <x:c r="M69" s="10" t="str">
        <x:f>IF(Inputs!I69=0,"Re-review feed",IF(Inputs!J69=0,"Check inputs",IF(F69&gt;G69,"Wait for price",IF(E69&lt;Inputs!H69,"Re-review model","Within limits"))))</x:f>
        <x:v>Re-review feed</x:v>
      </x:c>
      <x:c r="N69" s="14" t="n">
        <x:f>ROUNDUP(Inputs!K69*P69*F69*(1-F69),2)</x:f>
        <x:v>0</x:v>
      </x:c>
      <x:c r="O69" s="14" t="n">
        <x:f>IF(M69="Within limits",$B$3*$E$3*H69,0)</x:f>
        <x:v>0</x:v>
      </x:c>
      <x:c r="P69" s="2" t="n">
        <x:f>IF(O69&lt;=0.01,0,MAX(0,MIN(INT(Inputs!L69),INT((O69-0.01)/(F69+Inputs!K69*F69*(1-F69))))))</x:f>
        <x:v>0</x:v>
      </x:c>
      <x:c r="Q69" s="33" t="str">
        <x:f>Inputs!W69</x:f>
        <x:v>exact</x:v>
      </x:c>
    </x:row>
    <x:row r="70" ht="40" customHeight="1">
      <x:c r="A70" s="16" t="n">
        <x:f>Inputs!B70</x:f>
        <x:v>46298.63541666667</x:v>
      </x:c>
      <x:c r="B70" s="16" t="n">
        <x:f>Inputs!A70</x:f>
        <x:v>46298.67708333333</x:v>
      </x:c>
      <x:c r="C70" s="2" t="str">
        <x:f>Inputs!C70</x:f>
        <x:v>Afternoon</x:v>
      </x:c>
      <x:c r="D70" s="33" t="str">
        <x:f>Inputs!D70</x:f>
        <x:v>Illinois over Purdue</x:v>
      </x:c>
      <x:c r="E70" s="13" t="n">
        <x:f>IF(ISNUMBER(Inputs!E70),Inputs!E70,"")</x:f>
        <x:v>0.8722</x:v>
      </x:c>
      <x:c r="F70" s="8" t="n">
        <x:f>IF(ISNUMBER(Inputs!F70),Inputs!F70,"")</x:f>
        <x:v>0.79</x:v>
      </x:c>
      <x:c r="G70" s="8" t="n">
        <x:f>IF(ISNUMBER(Inputs!G70),Inputs!G70,"")</x:f>
        <x:v>0.8</x:v>
      </x:c>
      <x:c r="H70" s="11" t="n">
        <x:v>0.005</x:v>
      </x:c>
      <x:c r="I70" s="2" t="n">
        <x:f>IF(P70=0,0,IF(OR(Inputs!R70-(P70*F70+N70)/P70&lt;0.03,P70/(P70*F70+N70)-1&lt;0.08),0,P70))</x:f>
        <x:v>0</x:v>
      </x:c>
      <x:c r="J70" s="8" t="n">
        <x:f>IF(I70=0,0,I70*F70+N70)</x:f>
        <x:v>0</x:v>
      </x:c>
      <x:c r="K70" s="8" t="n">
        <x:f>I70-J70</x:f>
        <x:v>0</x:v>
      </x:c>
      <x:c r="L70" s="13" t="n">
        <x:f>IF(J70=0,0,K70/J70)</x:f>
        <x:v>0</x:v>
      </x:c>
      <x:c r="M70" s="2" t="str">
        <x:f>IF(Inputs!I70=0,"Re-review feed",IF(Inputs!J70=0,"Check inputs",IF(F70&gt;G70,"Wait for price",IF(E70&lt;Inputs!H70,"Re-review model","Within limits"))))</x:f>
        <x:v>Check inputs</x:v>
      </x:c>
      <x:c r="N70" s="8" t="n">
        <x:f>ROUNDUP(Inputs!K70*P70*F70*(1-F70),2)</x:f>
        <x:v>0</x:v>
      </x:c>
      <x:c r="O70" s="8" t="n">
        <x:f>IF(M70="Within limits",$B$3*$E$3*H70,0)</x:f>
        <x:v>0</x:v>
      </x:c>
      <x:c r="P70" s="2" t="n">
        <x:f>IF(O70&lt;=0.01,0,MAX(0,MIN(INT(Inputs!L70),INT((O70-0.01)/(F70+Inputs!K70*F70*(1-F70))))))</x:f>
        <x:v>0</x:v>
      </x:c>
      <x:c r="Q70" s="33" t="str">
        <x:f>Inputs!W70</x:f>
        <x:v>exact</x:v>
      </x:c>
    </x:row>
    <x:row r="71" ht="40" customHeight="1">
      <x:c r="A71" s="15" t="n">
        <x:f>Inputs!B71</x:f>
        <x:v>46298.70833333333</x:v>
      </x:c>
      <x:c r="B71" s="15" t="n">
        <x:f>Inputs!A71</x:f>
        <x:v>46298.75</x:v>
      </x:c>
      <x:c r="C71" s="10" t="str">
        <x:f>Inputs!C71</x:f>
        <x:v>Evening</x:v>
      </x:c>
      <x:c r="D71" s="32" t="str">
        <x:f>Inputs!D71</x:f>
        <x:v>Florida Atlantic over Texas Southern</x:v>
      </x:c>
      <x:c r="E71" s="12" t="n">
        <x:f>IF(ISNUMBER(Inputs!E71),Inputs!E71,"")</x:f>
        <x:v>0.9248</x:v>
      </x:c>
      <x:c r="F71" s="14" t="n">
        <x:f>IF(ISNUMBER(Inputs!F71),Inputs!F71,"")</x:f>
        <x:v>1</x:v>
      </x:c>
      <x:c r="G71" s="14" t="n">
        <x:f>IF(ISNUMBER(Inputs!G71),Inputs!G71,"")</x:f>
        <x:v>0.85</x:v>
      </x:c>
      <x:c r="H71" s="11" t="n">
        <x:v>0</x:v>
      </x:c>
      <x:c r="I71" s="10" t="n">
        <x:f>IF(P71=0,0,IF(OR(Inputs!R71-(P71*F71+N71)/P71&lt;0.03,P71/(P71*F71+N71)-1&lt;0.08),0,P71))</x:f>
        <x:v>0</x:v>
      </x:c>
      <x:c r="J71" s="14" t="n">
        <x:f>IF(I71=0,0,I71*F71+N71)</x:f>
        <x:v>0</x:v>
      </x:c>
      <x:c r="K71" s="14" t="n">
        <x:f>I71-J71</x:f>
        <x:v>0</x:v>
      </x:c>
      <x:c r="L71" s="12" t="n">
        <x:f>IF(J71=0,0,K71/J71)</x:f>
        <x:v>0</x:v>
      </x:c>
      <x:c r="M71" s="10" t="str">
        <x:f>IF(Inputs!I71=0,"Re-review feed",IF(Inputs!J71=0,"Check inputs",IF(F71&gt;G71,"Wait for price",IF(E71&lt;Inputs!H71,"Re-review model","Within limits"))))</x:f>
        <x:v>Re-review feed</x:v>
      </x:c>
      <x:c r="N71" s="14" t="n">
        <x:f>ROUNDUP(Inputs!K71*P71*F71*(1-F71),2)</x:f>
        <x:v>0</x:v>
      </x:c>
      <x:c r="O71" s="14" t="n">
        <x:f>IF(M71="Within limits",$B$3*$E$3*H71,0)</x:f>
        <x:v>0</x:v>
      </x:c>
      <x:c r="P71" s="2" t="n">
        <x:f>IF(O71&lt;=0.01,0,MAX(0,MIN(INT(Inputs!L71),INT((O71-0.01)/(F71+Inputs!K71*F71*(1-F71))))))</x:f>
        <x:v>0</x:v>
      </x:c>
      <x:c r="Q71" s="33" t="str">
        <x:f>Inputs!W71</x:f>
        <x:v>exact</x:v>
      </x:c>
    </x:row>
    <x:row r="72" ht="40" customHeight="1">
      <x:c r="A72" s="16" t="n">
        <x:f>Inputs!B72</x:f>
        <x:v>46298.75</x:v>
      </x:c>
      <x:c r="B72" s="16" t="n">
        <x:f>Inputs!A72</x:f>
        <x:v>46298.79166666667</x:v>
      </x:c>
      <x:c r="C72" s="2" t="str">
        <x:f>Inputs!C72</x:f>
        <x:v>Evening</x:v>
      </x:c>
      <x:c r="D72" s="33" t="str">
        <x:f>Inputs!D72</x:f>
        <x:v>South Alabama over UL Monroe</x:v>
      </x:c>
      <x:c r="E72" s="13" t="n">
        <x:f>IF(ISNUMBER(Inputs!E72),Inputs!E72,"")</x:f>
        <x:v>0.8903</x:v>
      </x:c>
      <x:c r="F72" s="8" t="n">
        <x:f>IF(ISNUMBER(Inputs!F72),Inputs!F72,"")</x:f>
        <x:v>0.84</x:v>
      </x:c>
      <x:c r="G72" s="8" t="n">
        <x:f>IF(ISNUMBER(Inputs!G72),Inputs!G72,"")</x:f>
        <x:v>0.81</x:v>
      </x:c>
      <x:c r="H72" s="11" t="n">
        <x:v>0</x:v>
      </x:c>
      <x:c r="I72" s="2" t="n">
        <x:f>IF(P72=0,0,IF(OR(Inputs!R72-(P72*F72+N72)/P72&lt;0.03,P72/(P72*F72+N72)-1&lt;0.08),0,P72))</x:f>
        <x:v>0</x:v>
      </x:c>
      <x:c r="J72" s="8" t="n">
        <x:f>IF(I72=0,0,I72*F72+N72)</x:f>
        <x:v>0</x:v>
      </x:c>
      <x:c r="K72" s="8" t="n">
        <x:f>I72-J72</x:f>
        <x:v>0</x:v>
      </x:c>
      <x:c r="L72" s="13" t="n">
        <x:f>IF(J72=0,0,K72/J72)</x:f>
        <x:v>0</x:v>
      </x:c>
      <x:c r="M72" s="2" t="str">
        <x:f>IF(Inputs!I72=0,"Re-review feed",IF(Inputs!J72=0,"Check inputs",IF(F72&gt;G72,"Wait for price",IF(E72&lt;Inputs!H72,"Re-review model","Within limits"))))</x:f>
        <x:v>Re-review feed</x:v>
      </x:c>
      <x:c r="N72" s="8" t="n">
        <x:f>ROUNDUP(Inputs!K72*P72*F72*(1-F72),2)</x:f>
        <x:v>0</x:v>
      </x:c>
      <x:c r="O72" s="8" t="n">
        <x:f>IF(M72="Within limits",$B$3*$E$3*H72,0)</x:f>
        <x:v>0</x:v>
      </x:c>
      <x:c r="P72" s="2" t="n">
        <x:f>IF(O72&lt;=0.01,0,MAX(0,MIN(INT(Inputs!L72),INT((O72-0.01)/(F72+Inputs!K72*F72*(1-F72))))))</x:f>
        <x:v>0</x:v>
      </x:c>
      <x:c r="Q72" s="33" t="str">
        <x:f>Inputs!W72</x:f>
        <x:v>exact</x:v>
      </x:c>
    </x:row>
    <x:row r="73" ht="40" customHeight="1">
      <x:c r="A73" s="15" t="n">
        <x:f>Inputs!B73</x:f>
        <x:v>46298.75</x:v>
      </x:c>
      <x:c r="B73" s="15" t="n">
        <x:f>Inputs!A73</x:f>
        <x:v>46298.79166666667</x:v>
      </x:c>
      <x:c r="C73" s="10" t="str">
        <x:f>Inputs!C73</x:f>
        <x:v>Evening</x:v>
      </x:c>
      <x:c r="D73" s="32" t="str">
        <x:f>Inputs!D73</x:f>
        <x:v>UTSA over Rice</x:v>
      </x:c>
      <x:c r="E73" s="12" t="n">
        <x:f>IF(ISNUMBER(Inputs!E73),Inputs!E73,"")</x:f>
        <x:v>0.8136</x:v>
      </x:c>
      <x:c r="F73" s="14" t="n">
        <x:f>IF(ISNUMBER(Inputs!F73),Inputs!F73,"")</x:f>
        <x:v>0.82</x:v>
      </x:c>
      <x:c r="G73" s="14" t="n">
        <x:f>IF(ISNUMBER(Inputs!G73),Inputs!G73,"")</x:f>
        <x:v>0.74</x:v>
      </x:c>
      <x:c r="H73" s="11" t="n">
        <x:v>0</x:v>
      </x:c>
      <x:c r="I73" s="10" t="n">
        <x:f>IF(P73=0,0,IF(OR(Inputs!R73-(P73*F73+N73)/P73&lt;0.03,P73/(P73*F73+N73)-1&lt;0.08),0,P73))</x:f>
        <x:v>0</x:v>
      </x:c>
      <x:c r="J73" s="14" t="n">
        <x:f>IF(I73=0,0,I73*F73+N73)</x:f>
        <x:v>0</x:v>
      </x:c>
      <x:c r="K73" s="14" t="n">
        <x:f>I73-J73</x:f>
        <x:v>0</x:v>
      </x:c>
      <x:c r="L73" s="12" t="n">
        <x:f>IF(J73=0,0,K73/J73)</x:f>
        <x:v>0</x:v>
      </x:c>
      <x:c r="M73" s="10" t="str">
        <x:f>IF(Inputs!I73=0,"Re-review feed",IF(Inputs!J73=0,"Check inputs",IF(F73&gt;G73,"Wait for price",IF(E73&lt;Inputs!H73,"Re-review model","Within limits"))))</x:f>
        <x:v>Re-review feed</x:v>
      </x:c>
      <x:c r="N73" s="14" t="n">
        <x:f>ROUNDUP(Inputs!K73*P73*F73*(1-F73),2)</x:f>
        <x:v>0</x:v>
      </x:c>
      <x:c r="O73" s="14" t="n">
        <x:f>IF(M73="Within limits",$B$3*$E$3*H73,0)</x:f>
        <x:v>0</x:v>
      </x:c>
      <x:c r="P73" s="2" t="n">
        <x:f>IF(O73&lt;=0.01,0,MAX(0,MIN(INT(Inputs!L73),INT((O73-0.01)/(F73+Inputs!K73*F73*(1-F73))))))</x:f>
        <x:v>0</x:v>
      </x:c>
      <x:c r="Q73" s="33" t="str">
        <x:f>Inputs!W73</x:f>
        <x:v>exact</x:v>
      </x:c>
    </x:row>
    <x:row r="74" ht="40" customHeight="1">
      <x:c r="A74" s="16" t="n">
        <x:f>Inputs!B74</x:f>
        <x:v>46298.77083333333</x:v>
      </x:c>
      <x:c r="B74" s="16" t="n">
        <x:f>Inputs!A74</x:f>
        <x:v>46298.8125</x:v>
      </x:c>
      <x:c r="C74" s="2" t="str">
        <x:f>Inputs!C74</x:f>
        <x:v>Evening</x:v>
      </x:c>
      <x:c r="D74" s="33" t="str">
        <x:f>Inputs!D74</x:f>
        <x:v>Boise State over Utah State</x:v>
      </x:c>
      <x:c r="E74" s="13" t="n">
        <x:f>IF(ISNUMBER(Inputs!E74),Inputs!E74,"")</x:f>
        <x:v>0.8862</x:v>
      </x:c>
      <x:c r="F74" s="8" t="n">
        <x:f>IF(ISNUMBER(Inputs!F74),Inputs!F74,"")</x:f>
        <x:v>0.93</x:v>
      </x:c>
      <x:c r="G74" s="8" t="n">
        <x:f>IF(ISNUMBER(Inputs!G74),Inputs!G74,"")</x:f>
        <x:v>0.81</x:v>
      </x:c>
      <x:c r="H74" s="11" t="n">
        <x:v>0</x:v>
      </x:c>
      <x:c r="I74" s="2" t="n">
        <x:f>IF(P74=0,0,IF(OR(Inputs!R74-(P74*F74+N74)/P74&lt;0.03,P74/(P74*F74+N74)-1&lt;0.08),0,P74))</x:f>
        <x:v>0</x:v>
      </x:c>
      <x:c r="J74" s="8" t="n">
        <x:f>IF(I74=0,0,I74*F74+N74)</x:f>
        <x:v>0</x:v>
      </x:c>
      <x:c r="K74" s="8" t="n">
        <x:f>I74-J74</x:f>
        <x:v>0</x:v>
      </x:c>
      <x:c r="L74" s="13" t="n">
        <x:f>IF(J74=0,0,K74/J74)</x:f>
        <x:v>0</x:v>
      </x:c>
      <x:c r="M74" s="2" t="str">
        <x:f>IF(Inputs!I74=0,"Re-review feed",IF(Inputs!J74=0,"Check inputs",IF(F74&gt;G74,"Wait for price",IF(E74&lt;Inputs!H74,"Re-review model","Within limits"))))</x:f>
        <x:v>Re-review feed</x:v>
      </x:c>
      <x:c r="N74" s="8" t="n">
        <x:f>ROUNDUP(Inputs!K74*P74*F74*(1-F74),2)</x:f>
        <x:v>0</x:v>
      </x:c>
      <x:c r="O74" s="8" t="n">
        <x:f>IF(M74="Within limits",$B$3*$E$3*H74,0)</x:f>
        <x:v>0</x:v>
      </x:c>
      <x:c r="P74" s="2" t="n">
        <x:f>IF(O74&lt;=0.01,0,MAX(0,MIN(INT(Inputs!L74),INT((O74-0.01)/(F74+Inputs!K74*F74*(1-F74))))))</x:f>
        <x:v>0</x:v>
      </x:c>
      <x:c r="Q74" s="33" t="str">
        <x:f>Inputs!W74</x:f>
        <x:v>exact</x:v>
      </x:c>
    </x:row>
    <x:row r="75" ht="40" customHeight="1">
      <x:c r="A75" s="15" t="n">
        <x:f>Inputs!B75</x:f>
        <x:v>46298.77083333333</x:v>
      </x:c>
      <x:c r="B75" s="15" t="n">
        <x:f>Inputs!A75</x:f>
        <x:v>46298.8125</x:v>
      </x:c>
      <x:c r="C75" s="10" t="str">
        <x:f>Inputs!C75</x:f>
        <x:v>Evening</x:v>
      </x:c>
      <x:c r="D75" s="32" t="str">
        <x:f>Inputs!D75</x:f>
        <x:v>Texas Tech over Colorado</x:v>
      </x:c>
      <x:c r="E75" s="12" t="n">
        <x:f>IF(ISNUMBER(Inputs!E75),Inputs!E75,"")</x:f>
        <x:v>0.8774</x:v>
      </x:c>
      <x:c r="F75" s="14" t="n">
        <x:f>IF(ISNUMBER(Inputs!F75),Inputs!F75,"")</x:f>
        <x:v>0.83</x:v>
      </x:c>
      <x:c r="G75" s="14" t="n">
        <x:f>IF(ISNUMBER(Inputs!G75),Inputs!G75,"")</x:f>
        <x:v>0.8</x:v>
      </x:c>
      <x:c r="H75" s="11" t="n">
        <x:v>0</x:v>
      </x:c>
      <x:c r="I75" s="10" t="n">
        <x:f>IF(P75=0,0,IF(OR(Inputs!R75-(P75*F75+N75)/P75&lt;0.03,P75/(P75*F75+N75)-1&lt;0.08),0,P75))</x:f>
        <x:v>0</x:v>
      </x:c>
      <x:c r="J75" s="14" t="n">
        <x:f>IF(I75=0,0,I75*F75+N75)</x:f>
        <x:v>0</x:v>
      </x:c>
      <x:c r="K75" s="14" t="n">
        <x:f>I75-J75</x:f>
        <x:v>0</x:v>
      </x:c>
      <x:c r="L75" s="12" t="n">
        <x:f>IF(J75=0,0,K75/J75)</x:f>
        <x:v>0</x:v>
      </x:c>
      <x:c r="M75" s="10" t="str">
        <x:f>IF(Inputs!I75=0,"Re-review feed",IF(Inputs!J75=0,"Check inputs",IF(F75&gt;G75,"Wait for price",IF(E75&lt;Inputs!H75,"Re-review model","Within limits"))))</x:f>
        <x:v>Re-review feed</x:v>
      </x:c>
      <x:c r="N75" s="14" t="n">
        <x:f>ROUNDUP(Inputs!K75*P75*F75*(1-F75),2)</x:f>
        <x:v>0</x:v>
      </x:c>
      <x:c r="O75" s="14" t="n">
        <x:f>IF(M75="Within limits",$B$3*$E$3*H75,0)</x:f>
        <x:v>0</x:v>
      </x:c>
      <x:c r="P75" s="2" t="n">
        <x:f>IF(O75&lt;=0.01,0,MAX(0,MIN(INT(Inputs!L75),INT((O75-0.01)/(F75+Inputs!K75*F75*(1-F75))))))</x:f>
        <x:v>0</x:v>
      </x:c>
      <x:c r="Q75" s="33" t="str">
        <x:f>Inputs!W75</x:f>
        <x:v>exact</x:v>
      </x:c>
    </x:row>
    <x:row r="76" ht="40" customHeight="1">
      <x:c r="A76" s="16" t="n">
        <x:f>Inputs!B76</x:f>
        <x:v>46298.77083333333</x:v>
      </x:c>
      <x:c r="B76" s="16" t="n">
        <x:f>Inputs!A76</x:f>
        <x:v>46298.8125</x:v>
      </x:c>
      <x:c r="C76" s="2" t="str">
        <x:f>Inputs!C76</x:f>
        <x:v>Evening</x:v>
      </x:c>
      <x:c r="D76" s="33" t="str">
        <x:f>Inputs!D76</x:f>
        <x:v>South Florida over Temple</x:v>
      </x:c>
      <x:c r="E76" s="13" t="n">
        <x:f>IF(ISNUMBER(Inputs!E76),Inputs!E76,"")</x:f>
        <x:v>0.8691</x:v>
      </x:c>
      <x:c r="F76" s="8" t="n">
        <x:f>IF(ISNUMBER(Inputs!F76),Inputs!F76,"")</x:f>
        <x:v>0.7</x:v>
      </x:c>
      <x:c r="G76" s="8" t="n">
        <x:f>IF(ISNUMBER(Inputs!G76),Inputs!G76,"")</x:f>
        <x:v>0.79</x:v>
      </x:c>
      <x:c r="H76" s="11" t="n">
        <x:v>0</x:v>
      </x:c>
      <x:c r="I76" s="2" t="n">
        <x:f>IF(P76=0,0,IF(OR(Inputs!R76-(P76*F76+N76)/P76&lt;0.03,P76/(P76*F76+N76)-1&lt;0.08),0,P76))</x:f>
        <x:v>0</x:v>
      </x:c>
      <x:c r="J76" s="8" t="n">
        <x:f>IF(I76=0,0,I76*F76+N76)</x:f>
        <x:v>0</x:v>
      </x:c>
      <x:c r="K76" s="8" t="n">
        <x:f>I76-J76</x:f>
        <x:v>0</x:v>
      </x:c>
      <x:c r="L76" s="13" t="n">
        <x:f>IF(J76=0,0,K76/J76)</x:f>
        <x:v>0</x:v>
      </x:c>
      <x:c r="M76" s="2" t="str">
        <x:f>IF(Inputs!I76=0,"Re-review feed",IF(Inputs!J76=0,"Check inputs",IF(F76&gt;G76,"Wait for price",IF(E76&lt;Inputs!H76,"Re-review model","Within limits"))))</x:f>
        <x:v>Re-review feed</x:v>
      </x:c>
      <x:c r="N76" s="8" t="n">
        <x:f>ROUNDUP(Inputs!K76*P76*F76*(1-F76),2)</x:f>
        <x:v>0</x:v>
      </x:c>
      <x:c r="O76" s="8" t="n">
        <x:f>IF(M76="Within limits",$B$3*$E$3*H76,0)</x:f>
        <x:v>0</x:v>
      </x:c>
      <x:c r="P76" s="2" t="n">
        <x:f>IF(O76&lt;=0.01,0,MAX(0,MIN(INT(Inputs!L76),INT((O76-0.01)/(F76+Inputs!K76*F76*(1-F76))))))</x:f>
        <x:v>0</x:v>
      </x:c>
      <x:c r="Q76" s="33" t="str">
        <x:f>Inputs!W76</x:f>
        <x:v>exact</x:v>
      </x:c>
    </x:row>
    <x:row r="77" ht="40" customHeight="1">
      <x:c r="A77" s="15" t="n">
        <x:f>Inputs!B77</x:f>
        <x:v>46298.77083333333</x:v>
      </x:c>
      <x:c r="B77" s="15" t="n">
        <x:f>Inputs!A77</x:f>
        <x:v>46298.8125</x:v>
      </x:c>
      <x:c r="C77" s="10" t="str">
        <x:f>Inputs!C77</x:f>
        <x:v>Evening</x:v>
      </x:c>
      <x:c r="D77" s="32" t="str">
        <x:f>Inputs!D77</x:f>
        <x:v>Miami over Clemson</x:v>
      </x:c>
      <x:c r="E77" s="12" t="n">
        <x:f>IF(ISNUMBER(Inputs!E77),Inputs!E77,"")</x:f>
        <x:v>0.791</x:v>
      </x:c>
      <x:c r="F77" s="14" t="n">
        <x:f>IF(ISNUMBER(Inputs!F77),Inputs!F77,"")</x:f>
        <x:v>0.87</x:v>
      </x:c>
      <x:c r="G77" s="14" t="n">
        <x:f>IF(ISNUMBER(Inputs!G77),Inputs!G77,"")</x:f>
        <x:v>0.69</x:v>
      </x:c>
      <x:c r="H77" s="11" t="n">
        <x:v>0</x:v>
      </x:c>
      <x:c r="I77" s="10" t="n">
        <x:f>IF(P77=0,0,IF(OR(Inputs!R77-(P77*F77+N77)/P77&lt;0.03,P77/(P77*F77+N77)-1&lt;0.08),0,P77))</x:f>
        <x:v>0</x:v>
      </x:c>
      <x:c r="J77" s="14" t="n">
        <x:f>IF(I77=0,0,I77*F77+N77)</x:f>
        <x:v>0</x:v>
      </x:c>
      <x:c r="K77" s="14" t="n">
        <x:f>I77-J77</x:f>
        <x:v>0</x:v>
      </x:c>
      <x:c r="L77" s="12" t="n">
        <x:f>IF(J77=0,0,K77/J77)</x:f>
        <x:v>0</x:v>
      </x:c>
      <x:c r="M77" s="10" t="str">
        <x:f>IF(Inputs!I77=0,"Re-review feed",IF(Inputs!J77=0,"Check inputs",IF(F77&gt;G77,"Wait for price",IF(E77&lt;Inputs!H77,"Re-review model","Within limits"))))</x:f>
        <x:v>Re-review feed</x:v>
      </x:c>
      <x:c r="N77" s="14" t="n">
        <x:f>ROUNDUP(Inputs!K77*P77*F77*(1-F77),2)</x:f>
        <x:v>0</x:v>
      </x:c>
      <x:c r="O77" s="14" t="n">
        <x:f>IF(M77="Within limits",$B$3*$E$3*H77,0)</x:f>
        <x:v>0</x:v>
      </x:c>
      <x:c r="P77" s="2" t="n">
        <x:f>IF(O77&lt;=0.01,0,MAX(0,MIN(INT(Inputs!L77),INT((O77-0.01)/(F77+Inputs!K77*F77*(1-F77))))))</x:f>
        <x:v>0</x:v>
      </x:c>
      <x:c r="Q77" s="33" t="str">
        <x:f>Inputs!W77</x:f>
        <x:v>exact</x:v>
      </x:c>
    </x:row>
    <x:row r="78" ht="40" customHeight="1">
      <x:c r="A78" s="16" t="n">
        <x:f>Inputs!B78</x:f>
        <x:v>46298.78125</x:v>
      </x:c>
      <x:c r="B78" s="16" t="n">
        <x:f>Inputs!A78</x:f>
        <x:v>46298.82291666667</x:v>
      </x:c>
      <x:c r="C78" s="2" t="str">
        <x:f>Inputs!C78</x:f>
        <x:v>Evening</x:v>
      </x:c>
      <x:c r="D78" s="33" t="str">
        <x:f>Inputs!D78</x:f>
        <x:v>LSU over McNeese</x:v>
      </x:c>
      <x:c r="E78" s="13" t="n">
        <x:f>IF(ISNUMBER(Inputs!E78),Inputs!E78,"")</x:f>
        <x:v>0.9668</x:v>
      </x:c>
      <x:c r="F78" s="8" t="n">
        <x:f>IF(ISNUMBER(Inputs!F78),Inputs!F78,"")</x:f>
        <x:v>1</x:v>
      </x:c>
      <x:c r="G78" s="8" t="n">
        <x:f>IF(ISNUMBER(Inputs!G78),Inputs!G78,"")</x:f>
        <x:v>0.9</x:v>
      </x:c>
      <x:c r="H78" s="11" t="n">
        <x:v>0</x:v>
      </x:c>
      <x:c r="I78" s="2" t="n">
        <x:f>IF(P78=0,0,IF(OR(Inputs!R78-(P78*F78+N78)/P78&lt;0.03,P78/(P78*F78+N78)-1&lt;0.08),0,P78))</x:f>
        <x:v>0</x:v>
      </x:c>
      <x:c r="J78" s="8" t="n">
        <x:f>IF(I78=0,0,I78*F78+N78)</x:f>
        <x:v>0</x:v>
      </x:c>
      <x:c r="K78" s="8" t="n">
        <x:f>I78-J78</x:f>
        <x:v>0</x:v>
      </x:c>
      <x:c r="L78" s="13" t="n">
        <x:f>IF(J78=0,0,K78/J78)</x:f>
        <x:v>0</x:v>
      </x:c>
      <x:c r="M78" s="2" t="str">
        <x:f>IF(Inputs!I78=0,"Re-review feed",IF(Inputs!J78=0,"Check inputs",IF(F78&gt;G78,"Wait for price",IF(E78&lt;Inputs!H78,"Re-review model","Within limits"))))</x:f>
        <x:v>Re-review feed</x:v>
      </x:c>
      <x:c r="N78" s="8" t="n">
        <x:f>ROUNDUP(Inputs!K78*P78*F78*(1-F78),2)</x:f>
        <x:v>0</x:v>
      </x:c>
      <x:c r="O78" s="8" t="n">
        <x:f>IF(M78="Within limits",$B$3*$E$3*H78,0)</x:f>
        <x:v>0</x:v>
      </x:c>
      <x:c r="P78" s="2" t="n">
        <x:f>IF(O78&lt;=0.01,0,MAX(0,MIN(INT(Inputs!L78),INT((O78-0.01)/(F78+Inputs!K78*F78*(1-F78))))))</x:f>
        <x:v>0</x:v>
      </x:c>
      <x:c r="Q78" s="33" t="str">
        <x:f>Inputs!W78</x:f>
        <x:v>exact</x:v>
      </x:c>
    </x:row>
    <x:row r="79" ht="40" customHeight="1">
      <x:c r="A79" s="15" t="n">
        <x:f>Inputs!B79</x:f>
        <x:v>46298.79166666667</x:v>
      </x:c>
      <x:c r="B79" s="15" t="n">
        <x:f>Inputs!A79</x:f>
        <x:v>46298.83333333333</x:v>
      </x:c>
      <x:c r="C79" s="10" t="str">
        <x:f>Inputs!C79</x:f>
        <x:v>Evening</x:v>
      </x:c>
      <x:c r="D79" s="32" t="str">
        <x:f>Inputs!D79</x:f>
        <x:v>Indiana over Rutgers</x:v>
      </x:c>
      <x:c r="E79" s="12" t="n">
        <x:f>IF(ISNUMBER(Inputs!E79),Inputs!E79,"")</x:f>
        <x:v>0.9615</x:v>
      </x:c>
      <x:c r="F79" s="14" t="n">
        <x:f>IF(ISNUMBER(Inputs!F79),Inputs!F79,"")</x:f>
        <x:v>0.95</x:v>
      </x:c>
      <x:c r="G79" s="14" t="n">
        <x:f>IF(ISNUMBER(Inputs!G79),Inputs!G79,"")</x:f>
        <x:v>0.89</x:v>
      </x:c>
      <x:c r="H79" s="11" t="n">
        <x:v>0</x:v>
      </x:c>
      <x:c r="I79" s="10" t="n">
        <x:f>IF(P79=0,0,IF(OR(Inputs!R79-(P79*F79+N79)/P79&lt;0.03,P79/(P79*F79+N79)-1&lt;0.08),0,P79))</x:f>
        <x:v>0</x:v>
      </x:c>
      <x:c r="J79" s="14" t="n">
        <x:f>IF(I79=0,0,I79*F79+N79)</x:f>
        <x:v>0</x:v>
      </x:c>
      <x:c r="K79" s="14" t="n">
        <x:f>I79-J79</x:f>
        <x:v>0</x:v>
      </x:c>
      <x:c r="L79" s="12" t="n">
        <x:f>IF(J79=0,0,K79/J79)</x:f>
        <x:v>0</x:v>
      </x:c>
      <x:c r="M79" s="10" t="str">
        <x:f>IF(Inputs!I79=0,"Re-review feed",IF(Inputs!J79=0,"Check inputs",IF(F79&gt;G79,"Wait for price",IF(E79&lt;Inputs!H79,"Re-review model","Within limits"))))</x:f>
        <x:v>Re-review feed</x:v>
      </x:c>
      <x:c r="N79" s="14" t="n">
        <x:f>ROUNDUP(Inputs!K79*P79*F79*(1-F79),2)</x:f>
        <x:v>0</x:v>
      </x:c>
      <x:c r="O79" s="14" t="n">
        <x:f>IF(M79="Within limits",$B$3*$E$3*H79,0)</x:f>
        <x:v>0</x:v>
      </x:c>
      <x:c r="P79" s="2" t="n">
        <x:f>IF(O79&lt;=0.01,0,MAX(0,MIN(INT(Inputs!L79),INT((O79-0.01)/(F79+Inputs!K79*F79*(1-F79))))))</x:f>
        <x:v>0</x:v>
      </x:c>
      <x:c r="Q79" s="33" t="str">
        <x:f>Inputs!W79</x:f>
        <x:v>exact</x:v>
      </x:c>
    </x:row>
    <x:row r="80" ht="40" customHeight="1">
      <x:c r="A80" s="16" t="n">
        <x:f>Inputs!B80</x:f>
        <x:v>46299.5</x:v>
      </x:c>
      <x:c r="B80" s="16" t="n">
        <x:f>Inputs!A80</x:f>
        <x:v>46299.54166666667</x:v>
      </x:c>
      <x:c r="C80" s="2" t="str">
        <x:f>Inputs!C80</x:f>
        <x:v>Afternoon</x:v>
      </x:c>
      <x:c r="D80" s="33" t="str">
        <x:f>Inputs!D80</x:f>
        <x:v>Ravens over Titans</x:v>
      </x:c>
      <x:c r="E80" s="13" t="n">
        <x:f>IF(ISNUMBER(Inputs!E80),Inputs!E80,"")</x:f>
        <x:v>0.869</x:v>
      </x:c>
      <x:c r="F80" s="8" t="n">
        <x:f>IF(ISNUMBER(Inputs!F80),Inputs!F80,"")</x:f>
        <x:v>0.86</x:v>
      </x:c>
      <x:c r="G80" s="8" t="n">
        <x:f>IF(ISNUMBER(Inputs!G80),Inputs!G80,"")</x:f>
        <x:v>0.71</x:v>
      </x:c>
      <x:c r="H80" s="11" t="n">
        <x:v>0</x:v>
      </x:c>
      <x:c r="I80" s="2" t="n">
        <x:f>IF(P80=0,0,IF(OR(Inputs!R80-(P80*F80+N80)/P80&lt;0.03,P80/(P80*F80+N80)-1&lt;0.08),0,P80))</x:f>
        <x:v>0</x:v>
      </x:c>
      <x:c r="J80" s="8" t="n">
        <x:f>IF(I80=0,0,I80*F80+N80)</x:f>
        <x:v>0</x:v>
      </x:c>
      <x:c r="K80" s="8" t="n">
        <x:f>I80-J80</x:f>
        <x:v>0</x:v>
      </x:c>
      <x:c r="L80" s="13" t="n">
        <x:f>IF(J80=0,0,K80/J80)</x:f>
        <x:v>0</x:v>
      </x:c>
      <x:c r="M80" s="2" t="str">
        <x:f>IF(Inputs!I80=0,"Re-review feed",IF(Inputs!J80=0,"Check inputs",IF(F80&gt;G80,"Wait for price",IF(E80&lt;Inputs!H80,"Re-review model","Within limits"))))</x:f>
        <x:v>Re-review feed</x:v>
      </x:c>
      <x:c r="N80" s="8" t="n">
        <x:f>ROUNDUP(Inputs!K80*P80*F80*(1-F80),2)</x:f>
        <x:v>0</x:v>
      </x:c>
      <x:c r="O80" s="8" t="n">
        <x:f>IF(M80="Within limits",$B$3*$E$3*H80,0)</x:f>
        <x:v>0</x:v>
      </x:c>
      <x:c r="P80" s="2" t="n">
        <x:f>IF(O80&lt;=0.01,0,MAX(0,MIN(INT(Inputs!L80),INT((O80-0.01)/(F80+Inputs!K80*F80*(1-F80))))))</x:f>
        <x:v>0</x:v>
      </x:c>
      <x:c r="Q80" s="33" t="str">
        <x:f>Inputs!W80</x:f>
        <x:v>exact</x:v>
      </x:c>
    </x:row>
    <x:row r="81" ht="40" customHeight="1">
      <x:c r="A81" s="23" t="n">
        <x:f>Inputs!B81</x:f>
        <x:v>46299.64236111111</x:v>
      </x:c>
      <x:c r="B81" s="23" t="n">
        <x:f>Inputs!A81</x:f>
        <x:v>46299.68402777778</x:v>
      </x:c>
      <x:c r="C81" s="24" t="str">
        <x:f>Inputs!C81</x:f>
        <x:v>Afternoon</x:v>
      </x:c>
      <x:c r="D81" s="34" t="str">
        <x:f>Inputs!D81</x:f>
        <x:v>Seahawks over Chargers</x:v>
      </x:c>
      <x:c r="E81" s="25" t="n">
        <x:f>IF(ISNUMBER(Inputs!E81),Inputs!E81,"")</x:f>
        <x:v>0.8445</x:v>
      </x:c>
      <x:c r="F81" s="26" t="n">
        <x:f>IF(ISNUMBER(Inputs!F81),Inputs!F81,"")</x:f>
        <x:v>0.76</x:v>
      </x:c>
      <x:c r="G81" s="26" t="n">
        <x:f>IF(ISNUMBER(Inputs!G81),Inputs!G81,"")</x:f>
        <x:v>0.66</x:v>
      </x:c>
      <x:c r="H81" s="27" t="n">
        <x:v>0</x:v>
      </x:c>
      <x:c r="I81" s="24" t="n">
        <x:f>IF(P81=0,0,IF(OR(Inputs!R81-(P81*F81+N81)/P81&lt;0.03,P81/(P81*F81+N81)-1&lt;0.08),0,P81))</x:f>
        <x:v>0</x:v>
      </x:c>
      <x:c r="J81" s="26" t="n">
        <x:f>IF(I81=0,0,I81*F81+N81)</x:f>
        <x:v>0</x:v>
      </x:c>
      <x:c r="K81" s="26" t="n">
        <x:f>I81-J81</x:f>
        <x:v>0</x:v>
      </x:c>
      <x:c r="L81" s="25" t="n">
        <x:f>IF(J81=0,0,K81/J81)</x:f>
        <x:v>0</x:v>
      </x:c>
      <x:c r="M81" s="24" t="str">
        <x:f>IF(Inputs!I81=0,"Re-review feed",IF(Inputs!J81=0,"Check inputs",IF(F81&gt;G81,"Wait for price",IF(E81&lt;Inputs!H81,"Re-review model","Within limits"))))</x:f>
        <x:v>Re-review feed</x:v>
      </x:c>
      <x:c r="N81" s="26" t="n">
        <x:f>ROUNDUP(Inputs!K81*P81*F81*(1-F81),2)</x:f>
        <x:v>0</x:v>
      </x:c>
      <x:c r="O81" s="26" t="n">
        <x:f>IF(M81="Within limits",$B$3*$E$3*H81,0)</x:f>
        <x:v>0</x:v>
      </x:c>
      <x:c r="P81" s="28" t="n">
        <x:f>IF(O81&lt;=0.01,0,MAX(0,MIN(INT(Inputs!L81),INT((O81-0.01)/(F81+Inputs!K81*F81*(1-F81))))))</x:f>
        <x:v>0</x:v>
      </x:c>
      <x:c r="Q81" s="36" t="str">
        <x:f>Inputs!W81</x:f>
        <x:v>exact</x:v>
      </x:c>
    </x:row>
    <x:row r="82" ht="30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30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30" customHeight="1">
      <x:c r="A84" s="2" t="str">
        <x:v>DATES WITHOUT A QUALIFYING PICK</x:v>
      </x:c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30" customHeight="1">
      <x:c r="A85" s="37" t="n">
        <x:v>46295</x:v>
      </x:c>
      <x:c r="B85" s="2" t="str">
        <x:v>No qualifying picks. See webpage for source coverage.</x:v>
      </x:c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30" customHeight="1">
      <x:c r="A86" s="37" t="n">
        <x:v>46296</x:v>
      </x:c>
      <x:c r="B86" s="2" t="str">
        <x:v>No qualifying picks. See webpage for source coverage.</x:v>
      </x:c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30" customHeight="1">
      <x:c r="A87" s="37" t="n">
        <x:v>46297</x:v>
      </x:c>
      <x:c r="B87" s="2" t="str">
        <x:v>No qualifying picks. See webpage for source coverage.</x:v>
      </x:c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30" customHeight="1">
      <x:c r="A88" s="37" t="n">
        <x:v>46299</x:v>
      </x:c>
      <x:c r="B88" s="2" t="str">
        <x:v>No qualifying picks. See webpage for source coverage.</x:v>
      </x:c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30" customHeight="1">
      <x:c r="A89" s="2" t="n">
        <x:v>46300</x:v>
      </x:c>
      <x:c r="B89" s="2" t="str">
        <x:v>No qualifying picks. See webpage for source coverage.</x:v>
      </x:c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30" customHeight="1">
      <x:c r="A90" s="2" t="str">
        <x:v>Winning profit = normal $1 settlement × contracts − purchase cost − rounded taker fee. Losing contracts normally pay $0.</x:v>
      </x:c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30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30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30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</x:sheetData>
  <x:conditionalFormatting sqref="M9:M81">
    <x:cfRule type="containsText" dxfId="0" priority="1" operator="containsText" text="Within limits"/>
    <x:cfRule type="containsText" dxfId="1" priority="2" operator="containsText" text="Wait"/>
  </x:conditionalFormatting>
  <x:conditionalFormatting sqref="E4:E4">
    <x:cfRule type="cellIs" dxfId="2" priority="3" operator="lessThan">
      <x:formula>0</x:formula>
    </x:cfRule>
  </x:conditionalFormatting>
  <x:conditionalFormatting sqref="Q9:Q81">
    <x:cfRule type="containsText" dxfId="3" priority="4" operator="containsText" text="FUZZY"/>
  </x:conditionalFormatting>
  <x:dataValidations count="1">
    <x:dataValidation type="decimal" operator="between" sqref="H9:H81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4" hidden="0" customWidth="1"/>
    <x:col min="4" max="4" width="4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25" hidden="0" customWidth="1"/>
    <x:col min="14" max="14" width="64" hidden="0" customWidth="1"/>
    <x:col min="15" max="15" width="52" hidden="0" customWidth="1"/>
    <x:col min="16" max="16" width="52" hidden="0" customWidth="1"/>
    <x:col min="17" max="17" width="23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  <x:col min="22" max="22" width="65" hidden="0" customWidth="1"/>
    <x:col min="23" max="23" width="30" hidden="0" customWidth="1"/>
    <x:col min="24" max="24" width="75" hidden="0" customWidth="1"/>
    <x:col min="25" max="25" width="24" hidden="0" customWidth="1"/>
  </x:cols>
  <x:sheetData>
    <x:row r="1" ht="30" customHeight="1">
      <x:c r="A1" s="2" t="str">
        <x:v>CURRENT INPUT SNAPSHOT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</x:row>
    <x:row r="2" ht="30" customHeight="1">
      <x:c r="A2" s="2" t="str">
        <x:v>Public Kalshi quotes and local models. Historical bands are base-model proxies; tennis chronology is unverified.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3" ht="3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</x:row>
    <x:row r="4" ht="30" customHeight="1">
      <x:c r="A4" s="2" t="str">
        <x:v>Confirm = 1 after reviewing current price, contract rules and identity notices. Source considerations are aggregated automatically.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</x:row>
    <x:row r="6" ht="3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</x:row>
    <x:row r="7" ht="30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</x:row>
    <x:row r="8" ht="46" customHeight="1">
      <x:c r="A8" s="22" t="str">
        <x:v>Start ET</x:v>
      </x:c>
      <x:c r="B8" s="22" t="str">
        <x:v>Review ET</x:v>
      </x:c>
      <x:c r="C8" s="22" t="str">
        <x:v>Window</x:v>
      </x:c>
      <x:c r="D8" s="22" t="str">
        <x:v>Pick / opponent</x:v>
      </x:c>
      <x:c r="E8" s="22" t="str">
        <x:v>Model win %</x:v>
      </x:c>
      <x:c r="F8" s="22" t="str">
        <x:v>Ask ($)</x:v>
      </x:c>
      <x:c r="G8" s="22" t="str">
        <x:v>Ceiling ($)</x:v>
      </x:c>
      <x:c r="H8" s="22" t="str">
        <x:v>Min model %</x:v>
      </x:c>
      <x:c r="I8" s="22" t="str">
        <x:v>Screen qualifies (1/0)</x:v>
      </x:c>
      <x:c r="J8" s="22" t="str">
        <x:v>User confirmed (1/0)</x:v>
      </x:c>
      <x:c r="K8" s="22" t="str">
        <x:v>Fee rate</x:v>
      </x:c>
      <x:c r="L8" s="22" t="str">
        <x:v>Ask depth</x:v>
      </x:c>
      <x:c r="M8" s="22" t="str">
        <x:v>Screen status</x:v>
      </x:c>
      <x:c r="N8" s="22" t="str">
        <x:v>Reason / required check</x:v>
      </x:c>
      <x:c r="O8" s="22" t="str">
        <x:v>Kalshi contract</x:v>
      </x:c>
      <x:c r="P8" s="22" t="str">
        <x:v>Quote source</x:v>
      </x:c>
      <x:c r="Q8" s="22" t="str">
        <x:v>Model updated ET</x:v>
      </x:c>
      <x:c r="R8" s="22" t="str">
        <x:v>Planning survival</x:v>
      </x:c>
      <x:c r="S8" s="22" t="str">
        <x:v>Historical band win %</x:v>
      </x:c>
      <x:c r="T8" s="22" t="str">
        <x:v>Band sample</x:v>
      </x:c>
      <x:c r="U8" s="22" t="str">
        <x:v>Sport</x:v>
      </x:c>
      <x:c r="V8" s="22" t="str">
        <x:v>Kalshi link</x:v>
      </x:c>
      <x:c r="W8" s="22" t="str">
        <x:v>Opponent match</x:v>
      </x:c>
      <x:c r="X8" s="22" t="str">
        <x:v>Automated considerations</x:v>
      </x:c>
      <x:c r="Y8" s="22" t="str">
        <x:v>Worst supported scenario win %</x:v>
      </x:c>
    </x:row>
    <x:row r="9" ht="60" customHeight="1">
      <x:c r="A9" s="15" t="n">
        <x:v>46295.91666666667</x:v>
      </x:c>
      <x:c r="B9" s="15" t="n">
        <x:v>46295.875</x:v>
      </x:c>
      <x:c r="C9" s="10" t="str">
        <x:v>Late</x:v>
      </x:c>
      <x:c r="D9" s="10" t="str">
        <x:v>Casper Ruud over Luciano Darderi</x:v>
      </x:c>
      <x:c r="E9" s="12" t="n">
        <x:v>0.7715</x:v>
      </x:c>
      <x:c r="F9" s="18"/>
      <x:c r="G9" s="18" t="n">
        <x:v>0.67</x:v>
      </x:c>
      <x:c r="H9" s="12" t="n">
        <x:v>0.75</x:v>
      </x:c>
      <x:c r="I9" s="10" t="n">
        <x:v>0</x:v>
      </x:c>
      <x:c r="J9" s="6" t="n">
        <x:v>0</x:v>
      </x:c>
      <x:c r="K9" s="12" t="n">
        <x:v>0.07</x:v>
      </x:c>
      <x:c r="L9" s="10"/>
      <x:c r="M9" s="10" t="str">
        <x:v>Market date differs from schedule</x:v>
      </x:c>
      <x:c r="N9" s="32" t="str">
        <x:v>2420/3139 historical wins in the 75%–80% band. Timing unverified; planning survival includes a 5% policy discount to the live model and historical uncertainty. Market date differs from schedule</x:v>
      </x:c>
      <x:c r="O9" s="32"/>
      <x:c r="P9" s="32" t="str"/>
      <x:c r="Q9" s="17" t="n">
        <x:v>46295.45625</x:v>
      </x:c>
      <x:c r="R9" s="13" t="n">
        <x:v>0.7214999999999999</x:v>
      </x:c>
      <x:c r="S9" s="13" t="n">
        <x:v>0.7709461611978337</x:v>
      </x:c>
      <x:c r="T9" s="2" t="n">
        <x:v>3139</x:v>
      </x:c>
      <x:c r="U9" s="2" t="str">
        <x:v>ATP tennis</x:v>
      </x:c>
      <x:c r="V9" s="2" t="str">
        <x:v>https://kalshi.com/markets/kxatpmatch/x/kxatpmatch-26sep28darruu</x:v>
      </x:c>
      <x:c r="W9" s="33" t="str">
        <x:v>Unverified</x:v>
      </x:c>
      <x:c r="X9" s="33" t="str">
        <x:v>See webpage for reported and unavailable source coverage.</x:v>
      </x:c>
      <x:c r="Y9" s="13" t="n">
        <x:v>0.7715</x:v>
      </x:c>
    </x:row>
    <x:row r="10" ht="60" customHeight="1">
      <x:c r="A10" s="16" t="n">
        <x:v>46295.95833333333</x:v>
      </x:c>
      <x:c r="B10" s="16" t="n">
        <x:v>46295.91666666667</x:v>
      </x:c>
      <x:c r="C10" s="2" t="str">
        <x:v>Late</x:v>
      </x:c>
      <x:c r="D10" s="2" t="str">
        <x:v>Zheng Qinwen over Shi Han</x:v>
      </x:c>
      <x:c r="E10" s="13" t="n">
        <x:v>0.7831</x:v>
      </x:c>
      <x:c r="F10" s="19"/>
      <x:c r="G10" s="19"/>
      <x:c r="H10" s="13" t="n">
        <x:v>0.75</x:v>
      </x:c>
      <x:c r="I10" s="2" t="n">
        <x:v>0</x:v>
      </x:c>
      <x:c r="J10" s="6" t="n">
        <x:v>0</x:v>
      </x:c>
      <x:c r="K10" s="13"/>
      <x:c r="L10" s="2"/>
      <x:c r="M10" s="2" t="str">
        <x:v>Unresolved player identity</x:v>
      </x:c>
      <x:c r="N10" s="33" t="str">
        <x:v>1205/1527 historical wins in the 75%–80% band. Timing unverified; planning survival includes a 5% policy discount to the live model and historical uncertainty. Unresolved player identity No verified Kalshi event Fee unavailable</x:v>
      </x:c>
      <x:c r="O10" s="33"/>
      <x:c r="P10" s="33" t="str"/>
      <x:c r="Q10" s="9" t="n">
        <x:v>46295.45625</x:v>
      </x:c>
      <x:c r="R10" s="13" t="n">
        <x:v>0.7331</x:v>
      </x:c>
      <x:c r="S10" s="13" t="n">
        <x:v>0.7891290111329404</x:v>
      </x:c>
      <x:c r="T10" s="2" t="n">
        <x:v>1527</x:v>
      </x:c>
      <x:c r="U10" s="2" t="str">
        <x:v>WTA tennis</x:v>
      </x:c>
      <x:c r="V10" s="2"/>
      <x:c r="W10" s="33" t="str">
        <x:v>Unverified</x:v>
      </x:c>
      <x:c r="X10" s="33" t="str">
        <x:v>See webpage for reported and unavailable source coverage.</x:v>
      </x:c>
      <x:c r="Y10" s="13" t="n">
        <x:v>0.7831</x:v>
      </x:c>
    </x:row>
    <x:row r="11" ht="60" customHeight="1">
      <x:c r="A11" s="15" t="n">
        <x:v>46295.95833333333</x:v>
      </x:c>
      <x:c r="B11" s="15" t="n">
        <x:v>46295.91666666667</x:v>
      </x:c>
      <x:c r="C11" s="10" t="str">
        <x:v>Late</x:v>
      </x:c>
      <x:c r="D11" s="10" t="str">
        <x:v>Alex de Minaur over Mariano Navone</x:v>
      </x:c>
      <x:c r="E11" s="12" t="n">
        <x:v>0.7821</x:v>
      </x:c>
      <x:c r="F11" s="18"/>
      <x:c r="G11" s="18" t="n">
        <x:v>0.68</x:v>
      </x:c>
      <x:c r="H11" s="12" t="n">
        <x:v>0.75</x:v>
      </x:c>
      <x:c r="I11" s="10" t="n">
        <x:v>0</x:v>
      </x:c>
      <x:c r="J11" s="6" t="n">
        <x:v>0</x:v>
      </x:c>
      <x:c r="K11" s="12" t="n">
        <x:v>0.07</x:v>
      </x:c>
      <x:c r="L11" s="10"/>
      <x:c r="M11" s="10" t="str">
        <x:v>Market date differs from schedule</x:v>
      </x:c>
      <x:c r="N11" s="32" t="str">
        <x:v>2420/3139 historical wins in the 75%–80% band. Timing unverified; planning survival includes a 5% policy discount to the live model and historical uncertainty. Market date differs from schedule</x:v>
      </x:c>
      <x:c r="O11" s="32"/>
      <x:c r="P11" s="32" t="str"/>
      <x:c r="Q11" s="17" t="n">
        <x:v>46295.45625</x:v>
      </x:c>
      <x:c r="R11" s="13" t="n">
        <x:v>0.7321</x:v>
      </x:c>
      <x:c r="S11" s="13" t="n">
        <x:v>0.7709461611978337</x:v>
      </x:c>
      <x:c r="T11" s="2" t="n">
        <x:v>3139</x:v>
      </x:c>
      <x:c r="U11" s="2" t="str">
        <x:v>ATP tennis</x:v>
      </x:c>
      <x:c r="V11" s="2" t="str">
        <x:v>https://kalshi.com/markets/kxatpmatch/x/kxatpmatch-26sep28denav</x:v>
      </x:c>
      <x:c r="W11" s="33" t="str">
        <x:v>Unverified</x:v>
      </x:c>
      <x:c r="X11" s="33" t="str">
        <x:v>See webpage for reported and unavailable source coverage.</x:v>
      </x:c>
      <x:c r="Y11" s="13" t="n">
        <x:v>0.7821</x:v>
      </x:c>
    </x:row>
    <x:row r="12" ht="60" customHeight="1">
      <x:c r="A12" s="16" t="n">
        <x:v>46295.97916666667</x:v>
      </x:c>
      <x:c r="B12" s="16" t="n">
        <x:v>46295.9375</x:v>
      </x:c>
      <x:c r="C12" s="2" t="str">
        <x:v>Late</x:v>
      </x:c>
      <x:c r="D12" s="2" t="str">
        <x:v>Frances Tiafoe over Kei Nishikori</x:v>
      </x:c>
      <x:c r="E12" s="13" t="n">
        <x:v>0.8848</x:v>
      </x:c>
      <x:c r="F12" s="19"/>
      <x:c r="G12" s="19" t="n">
        <x:v>0.79</x:v>
      </x:c>
      <x:c r="H12" s="13" t="n">
        <x:v>0.75</x:v>
      </x:c>
      <x:c r="I12" s="2" t="n">
        <x:v>0</x:v>
      </x:c>
      <x:c r="J12" s="6" t="n">
        <x:v>0</x:v>
      </x:c>
      <x:c r="K12" s="13" t="n">
        <x:v>0.07</x:v>
      </x:c>
      <x:c r="L12" s="2"/>
      <x:c r="M12" s="2" t="str">
        <x:v>Market date differs from schedule</x:v>
      </x:c>
      <x:c r="N12" s="33" t="str">
        <x:v>1206/1363 historical wins in the 85%–90% band. Timing unverified; planning survival includes a 5% policy discount to the live model and historical uncertainty. Market date differs from schedule</x:v>
      </x:c>
      <x:c r="O12" s="33"/>
      <x:c r="P12" s="33" t="str"/>
      <x:c r="Q12" s="9" t="n">
        <x:v>46295.45625</x:v>
      </x:c>
      <x:c r="R12" s="13" t="n">
        <x:v>0.8348</x:v>
      </x:c>
      <x:c r="S12" s="13" t="n">
        <x:v>0.8848129126925899</x:v>
      </x:c>
      <x:c r="T12" s="2" t="n">
        <x:v>1363</x:v>
      </x:c>
      <x:c r="U12" s="2" t="str">
        <x:v>ATP tennis</x:v>
      </x:c>
      <x:c r="V12" s="2" t="str">
        <x:v>https://kalshi.com/markets/kxatpmatch/x/kxatpmatch-26sep28nistia</x:v>
      </x:c>
      <x:c r="W12" s="33" t="str">
        <x:v>Unverified</x:v>
      </x:c>
      <x:c r="X12" s="33" t="str">
        <x:v>Pick has less rest than opponent</x:v>
      </x:c>
      <x:c r="Y12" s="13" t="n">
        <x:v>0.8848</x:v>
      </x:c>
    </x:row>
    <x:row r="13" ht="60" customHeight="1">
      <x:c r="A13" s="15" t="n">
        <x:v>46295.97916666667</x:v>
      </x:c>
      <x:c r="B13" s="15" t="n">
        <x:v>46295.9375</x:v>
      </x:c>
      <x:c r="C13" s="10" t="str">
        <x:v>Late</x:v>
      </x:c>
      <x:c r="D13" s="10" t="str">
        <x:v>Stefanos Tsitsipas over Tomas Martin Etcheverry</x:v>
      </x:c>
      <x:c r="E13" s="12" t="n">
        <x:v>0.8146</x:v>
      </x:c>
      <x:c r="F13" s="18"/>
      <x:c r="G13" s="18" t="n">
        <x:v>0.72</x:v>
      </x:c>
      <x:c r="H13" s="12" t="n">
        <x:v>0.75</x:v>
      </x:c>
      <x:c r="I13" s="10" t="n">
        <x:v>0</x:v>
      </x:c>
      <x:c r="J13" s="6" t="n">
        <x:v>0</x:v>
      </x:c>
      <x:c r="K13" s="12" t="n">
        <x:v>0.07</x:v>
      </x:c>
      <x:c r="L13" s="10"/>
      <x:c r="M13" s="10" t="str">
        <x:v>Market date differs from schedule</x:v>
      </x:c>
      <x:c r="N13" s="32" t="str">
        <x:v>1941/2333 historical wins in the 80%–85% band. Timing unverified; planning survival includes a 5% policy discount to the live model and historical uncertainty. Market date differs from schedule</x:v>
      </x:c>
      <x:c r="O13" s="32"/>
      <x:c r="P13" s="32" t="str"/>
      <x:c r="Q13" s="17" t="n">
        <x:v>46295.45625</x:v>
      </x:c>
      <x:c r="R13" s="13" t="n">
        <x:v>0.7646</x:v>
      </x:c>
      <x:c r="S13" s="13" t="n">
        <x:v>0.8319759965709387</x:v>
      </x:c>
      <x:c r="T13" s="2" t="n">
        <x:v>2333</x:v>
      </x:c>
      <x:c r="U13" s="2" t="str">
        <x:v>ATP tennis</x:v>
      </x:c>
      <x:c r="V13" s="2" t="str">
        <x:v>https://kalshi.com/markets/kxatpmatch/x/kxatpmatch-26sep29etctsi</x:v>
      </x:c>
      <x:c r="W13" s="33" t="str">
        <x:v>Unverified</x:v>
      </x:c>
      <x:c r="X13" s="33" t="str">
        <x:v>Pick has less rest than opponent</x:v>
      </x:c>
      <x:c r="Y13" s="13" t="n">
        <x:v>0.8146</x:v>
      </x:c>
    </x:row>
    <x:row r="14" ht="60" customHeight="1">
      <x:c r="A14" s="16" t="n">
        <x:v>46296.02083333333</x:v>
      </x:c>
      <x:c r="B14" s="16" t="n">
        <x:v>46295.97916666667</x:v>
      </x:c>
      <x:c r="C14" s="2" t="str">
        <x:v>Overnight</x:v>
      </x:c>
      <x:c r="D14" s="2" t="str">
        <x:v>Kimberly Birrell over Aoi Ito</x:v>
      </x:c>
      <x:c r="E14" s="13" t="n">
        <x:v>0.904</x:v>
      </x:c>
      <x:c r="F14" s="19"/>
      <x:c r="G14" s="19"/>
      <x:c r="H14" s="13" t="n">
        <x:v>0.75</x:v>
      </x:c>
      <x:c r="I14" s="2" t="n">
        <x:v>0</x:v>
      </x:c>
      <x:c r="J14" s="6" t="n">
        <x:v>0</x:v>
      </x:c>
      <x:c r="K14" s="13"/>
      <x:c r="L14" s="2"/>
      <x:c r="M14" s="2" t="str">
        <x:v>No verified Kalshi event</x:v>
      </x:c>
      <x:c r="N14" s="33" t="str">
        <x:v>1016/1115 historical wins in the 90%–95% band. Timing unverified; planning survival includes a 5% policy discount to the live model and historical uncertainty. No verified Kalshi event Fee unavailable</x:v>
      </x:c>
      <x:c r="O14" s="33"/>
      <x:c r="P14" s="33" t="str"/>
      <x:c r="Q14" s="9" t="n">
        <x:v>46295.45625</x:v>
      </x:c>
      <x:c r="R14" s="13" t="n">
        <x:v>0.854</x:v>
      </x:c>
      <x:c r="S14" s="13" t="n">
        <x:v>0.9112107623318386</x:v>
      </x:c>
      <x:c r="T14" s="2" t="n">
        <x:v>1115</x:v>
      </x:c>
      <x:c r="U14" s="2" t="str">
        <x:v>WTA tennis</x:v>
      </x:c>
      <x:c r="V14" s="2"/>
      <x:c r="W14" s="33" t="str">
        <x:v>Unverified</x:v>
      </x:c>
      <x:c r="X14" s="33" t="str">
        <x:v>Pick has at least two additional matches in the last seven days; Pick has less rest than opponent</x:v>
      </x:c>
      <x:c r="Y14" s="13" t="n">
        <x:v>0.904</x:v>
      </x:c>
    </x:row>
    <x:row r="15" ht="60" customHeight="1">
      <x:c r="A15" s="15" t="n">
        <x:v>46296.02083333333</x:v>
      </x:c>
      <x:c r="B15" s="15" t="n">
        <x:v>46295.97916666667</x:v>
      </x:c>
      <x:c r="C15" s="10" t="str">
        <x:v>Overnight</x:v>
      </x:c>
      <x:c r="D15" s="10" t="str">
        <x:v>Sonay Kartal over Andrea Lazaro Garcia</x:v>
      </x:c>
      <x:c r="E15" s="12" t="n">
        <x:v>0.8339</x:v>
      </x:c>
      <x:c r="F15" s="18"/>
      <x:c r="G15" s="18" t="n">
        <x:v>0.74</x:v>
      </x:c>
      <x:c r="H15" s="12" t="n">
        <x:v>0.75</x:v>
      </x:c>
      <x:c r="I15" s="10" t="n">
        <x:v>0</x:v>
      </x:c>
      <x:c r="J15" s="6" t="n">
        <x:v>0</x:v>
      </x:c>
      <x:c r="K15" s="12" t="n">
        <x:v>0.07</x:v>
      </x:c>
      <x:c r="L15" s="10"/>
      <x:c r="M15" s="10" t="str">
        <x:v>Market date differs from schedule</x:v>
      </x:c>
      <x:c r="N15" s="32" t="str">
        <x:v>1234/1516 historical wins in the 80%–85% band. Timing unverified; planning survival includes a 5% policy discount to the live model and historical uncertainty. Market date differs from schedule</x:v>
      </x:c>
      <x:c r="O15" s="32"/>
      <x:c r="P15" s="32" t="str"/>
      <x:c r="Q15" s="17" t="n">
        <x:v>46295.45625</x:v>
      </x:c>
      <x:c r="R15" s="13" t="n">
        <x:v>0.7838999999999999</x:v>
      </x:c>
      <x:c r="S15" s="13" t="n">
        <x:v>0.8139841688654353</x:v>
      </x:c>
      <x:c r="T15" s="2" t="n">
        <x:v>1516</x:v>
      </x:c>
      <x:c r="U15" s="2" t="str">
        <x:v>WTA tennis</x:v>
      </x:c>
      <x:c r="V15" s="2" t="str">
        <x:v>https://kalshi.com/markets/kxwtamatch/x/kxwtamatch-26sep29karlaz</x:v>
      </x:c>
      <x:c r="W15" s="33" t="str">
        <x:v>Unverified</x:v>
      </x:c>
      <x:c r="X15" s="33" t="str">
        <x:v>See webpage for reported and unavailable source coverage.</x:v>
      </x:c>
      <x:c r="Y15" s="13" t="n">
        <x:v>0.8339</x:v>
      </x:c>
    </x:row>
    <x:row r="16" ht="60" customHeight="1">
      <x:c r="A16" s="16" t="n">
        <x:v>46296.04166666667</x:v>
      </x:c>
      <x:c r="B16" s="16" t="n">
        <x:v>46296</x:v>
      </x:c>
      <x:c r="C16" s="2" t="str">
        <x:v>Overnight</x:v>
      </x:c>
      <x:c r="D16" s="2" t="str">
        <x:v>Jiri Lehecka over Zizou Bergs</x:v>
      </x:c>
      <x:c r="E16" s="13" t="n">
        <x:v>0.7715</x:v>
      </x:c>
      <x:c r="F16" s="19"/>
      <x:c r="G16" s="19"/>
      <x:c r="H16" s="13" t="n">
        <x:v>0.75</x:v>
      </x:c>
      <x:c r="I16" s="2" t="n">
        <x:v>0</x:v>
      </x:c>
      <x:c r="J16" s="6" t="n">
        <x:v>0</x:v>
      </x:c>
      <x:c r="K16" s="13"/>
      <x:c r="L16" s="2"/>
      <x:c r="M16" s="2" t="str">
        <x:v>No verified Kalshi event</x:v>
      </x:c>
      <x:c r="N16" s="33" t="str">
        <x:v>2420/3139 historical wins in the 75%–80% band. Timing unverified; planning survival includes a 5% policy discount to the live model and historical uncertainty. No verified Kalshi event Fee unavailable</x:v>
      </x:c>
      <x:c r="O16" s="33"/>
      <x:c r="P16" s="33" t="str"/>
      <x:c r="Q16" s="9" t="n">
        <x:v>46295.45625</x:v>
      </x:c>
      <x:c r="R16" s="13" t="n">
        <x:v>0.7214999999999999</x:v>
      </x:c>
      <x:c r="S16" s="13" t="n">
        <x:v>0.7709461611978337</x:v>
      </x:c>
      <x:c r="T16" s="2" t="n">
        <x:v>3139</x:v>
      </x:c>
      <x:c r="U16" s="2" t="str">
        <x:v>ATP tennis</x:v>
      </x:c>
      <x:c r="V16" s="2"/>
      <x:c r="W16" s="33" t="str">
        <x:v>Unverified</x:v>
      </x:c>
      <x:c r="X16" s="33" t="str">
        <x:v>See webpage for reported and unavailable source coverage.</x:v>
      </x:c>
      <x:c r="Y16" s="13" t="n">
        <x:v>0.7715</x:v>
      </x:c>
    </x:row>
    <x:row r="17" ht="60" customHeight="1">
      <x:c r="A17" s="15" t="n">
        <x:v>46296.08333333333</x:v>
      </x:c>
      <x:c r="B17" s="15" t="n">
        <x:v>46296.04166666667</x:v>
      </x:c>
      <x:c r="C17" s="10" t="str">
        <x:v>Overnight</x:v>
      </x:c>
      <x:c r="D17" s="10" t="str">
        <x:v>Anastasia Zakharova over Shao Yushan</x:v>
      </x:c>
      <x:c r="E17" s="12" t="n">
        <x:v>0.9214</x:v>
      </x:c>
      <x:c r="F17" s="18"/>
      <x:c r="G17" s="18"/>
      <x:c r="H17" s="12" t="n">
        <x:v>0.75</x:v>
      </x:c>
      <x:c r="I17" s="10" t="n">
        <x:v>0</x:v>
      </x:c>
      <x:c r="J17" s="6" t="n">
        <x:v>0</x:v>
      </x:c>
      <x:c r="K17" s="12"/>
      <x:c r="L17" s="10"/>
      <x:c r="M17" s="10" t="str">
        <x:v>No verified Kalshi event</x:v>
      </x:c>
      <x:c r="N17" s="32" t="str">
        <x:v>1016/1115 historical wins in the 90%–95% band. Timing unverified; planning survival includes a 5% policy discount to the live model and historical uncertainty. No verified Kalshi event Fee unavailable</x:v>
      </x:c>
      <x:c r="O17" s="32"/>
      <x:c r="P17" s="32" t="str"/>
      <x:c r="Q17" s="17" t="n">
        <x:v>46295.45625</x:v>
      </x:c>
      <x:c r="R17" s="13" t="n">
        <x:v>0.8714</x:v>
      </x:c>
      <x:c r="S17" s="13" t="n">
        <x:v>0.9112107623318386</x:v>
      </x:c>
      <x:c r="T17" s="2" t="n">
        <x:v>1115</x:v>
      </x:c>
      <x:c r="U17" s="2" t="str">
        <x:v>WTA tennis</x:v>
      </x:c>
      <x:c r="V17" s="2"/>
      <x:c r="W17" s="33" t="str">
        <x:v>Unverified</x:v>
      </x:c>
      <x:c r="X17" s="33" t="str">
        <x:v>Pick has less rest than opponent</x:v>
      </x:c>
      <x:c r="Y17" s="13" t="n">
        <x:v>0.9214</x:v>
      </x:c>
    </x:row>
    <x:row r="18" ht="60" customHeight="1">
      <x:c r="A18" s="16" t="n">
        <x:v>46296.08333333333</x:v>
      </x:c>
      <x:c r="B18" s="16" t="n">
        <x:v>46296.04166666667</x:v>
      </x:c>
      <x:c r="C18" s="2" t="str">
        <x:v>Overnight</x:v>
      </x:c>
      <x:c r="D18" s="2" t="str">
        <x:v>Storm Hunter over Yu Jun Lin</x:v>
      </x:c>
      <x:c r="E18" s="13" t="n">
        <x:v>0.9214</x:v>
      </x:c>
      <x:c r="F18" s="19"/>
      <x:c r="G18" s="19" t="n">
        <x:v>0.83</x:v>
      </x:c>
      <x:c r="H18" s="13" t="n">
        <x:v>0.75</x:v>
      </x:c>
      <x:c r="I18" s="2" t="n">
        <x:v>0</x:v>
      </x:c>
      <x:c r="J18" s="6" t="n">
        <x:v>0</x:v>
      </x:c>
      <x:c r="K18" s="13" t="n">
        <x:v>0.07</x:v>
      </x:c>
      <x:c r="L18" s="2"/>
      <x:c r="M18" s="2" t="str">
        <x:v>Market date differs from schedule</x:v>
      </x:c>
      <x:c r="N18" s="33" t="str">
        <x:v>1016/1115 historical wins in the 90%–95% band. Timing unverified; planning survival includes a 5% policy discount to the live model and historical uncertainty. Market date differs from schedule</x:v>
      </x:c>
      <x:c r="O18" s="33"/>
      <x:c r="P18" s="33" t="str"/>
      <x:c r="Q18" s="9" t="n">
        <x:v>46295.45625</x:v>
      </x:c>
      <x:c r="R18" s="13" t="n">
        <x:v>0.8714</x:v>
      </x:c>
      <x:c r="S18" s="13" t="n">
        <x:v>0.9112107623318386</x:v>
      </x:c>
      <x:c r="T18" s="2" t="n">
        <x:v>1115</x:v>
      </x:c>
      <x:c r="U18" s="2" t="str">
        <x:v>WTA tennis</x:v>
      </x:c>
      <x:c r="V18" s="2" t="str">
        <x:v>https://kalshi.com/markets/kxwtamatch/x/kxwtamatch-26sep29linhun</x:v>
      </x:c>
      <x:c r="W18" s="33" t="str">
        <x:v>Unverified</x:v>
      </x:c>
      <x:c r="X18" s="33" t="str">
        <x:v>Pick has at least two additional matches in the last seven days; Pick has less rest than opponent</x:v>
      </x:c>
      <x:c r="Y18" s="13" t="n">
        <x:v>0.9214</x:v>
      </x:c>
    </x:row>
    <x:row r="19" ht="60" customHeight="1">
      <x:c r="A19" s="15" t="n">
        <x:v>46296.08333333333</x:v>
      </x:c>
      <x:c r="B19" s="15" t="n">
        <x:v>46296.04166666667</x:v>
      </x:c>
      <x:c r="C19" s="10" t="str">
        <x:v>Overnight</x:v>
      </x:c>
      <x:c r="D19" s="10" t="str">
        <x:v>Jessica Bouzas Maneiro over Wang Yuhan</x:v>
      </x:c>
      <x:c r="E19" s="12" t="n">
        <x:v>0.904</x:v>
      </x:c>
      <x:c r="F19" s="18"/>
      <x:c r="G19" s="18"/>
      <x:c r="H19" s="12" t="n">
        <x:v>0.75</x:v>
      </x:c>
      <x:c r="I19" s="10" t="n">
        <x:v>0</x:v>
      </x:c>
      <x:c r="J19" s="6" t="n">
        <x:v>0</x:v>
      </x:c>
      <x:c r="K19" s="12"/>
      <x:c r="L19" s="10"/>
      <x:c r="M19" s="10" t="str">
        <x:v>No verified Kalshi event</x:v>
      </x:c>
      <x:c r="N19" s="32" t="str">
        <x:v>1016/1115 historical wins in the 90%–95% band. Timing unverified; planning survival includes a 5% policy discount to the live model and historical uncertainty. No verified Kalshi event Fee unavailable</x:v>
      </x:c>
      <x:c r="O19" s="32"/>
      <x:c r="P19" s="32" t="str"/>
      <x:c r="Q19" s="17" t="n">
        <x:v>46295.45625</x:v>
      </x:c>
      <x:c r="R19" s="13" t="n">
        <x:v>0.854</x:v>
      </x:c>
      <x:c r="S19" s="13" t="n">
        <x:v>0.9112107623318386</x:v>
      </x:c>
      <x:c r="T19" s="2" t="n">
        <x:v>1115</x:v>
      </x:c>
      <x:c r="U19" s="2" t="str">
        <x:v>WTA tennis</x:v>
      </x:c>
      <x:c r="V19" s="2"/>
      <x:c r="W19" s="33" t="str">
        <x:v>Unverified</x:v>
      </x:c>
      <x:c r="X19" s="33" t="str">
        <x:v>Pick has less rest than opponent</x:v>
      </x:c>
      <x:c r="Y19" s="13" t="n">
        <x:v>0.904</x:v>
      </x:c>
    </x:row>
    <x:row r="20" ht="60" customHeight="1">
      <x:c r="A20" s="16" t="n">
        <x:v>46296.08333333333</x:v>
      </x:c>
      <x:c r="B20" s="16" t="n">
        <x:v>46296.04166666667</x:v>
      </x:c>
      <x:c r="C20" s="2" t="str">
        <x:v>Overnight</x:v>
      </x:c>
      <x:c r="D20" s="2" t="str">
        <x:v>Sebastian Baez over Shang Juncheng</x:v>
      </x:c>
      <x:c r="E20" s="13" t="n">
        <x:v>0.8498</x:v>
      </x:c>
      <x:c r="F20" s="19"/>
      <x:c r="G20" s="19"/>
      <x:c r="H20" s="13" t="n">
        <x:v>0.75</x:v>
      </x:c>
      <x:c r="I20" s="2" t="n">
        <x:v>0</x:v>
      </x:c>
      <x:c r="J20" s="6" t="n">
        <x:v>0</x:v>
      </x:c>
      <x:c r="K20" s="13"/>
      <x:c r="L20" s="2"/>
      <x:c r="M20" s="2" t="str">
        <x:v>Unresolved player identity</x:v>
      </x:c>
      <x:c r="N20" s="33" t="str">
        <x:v>1941/2333 historical wins in the 80%–85% band. Timing unverified; planning survival includes a 5% policy discount to the live model and historical uncertainty. Unresolved player identity No verified Kalshi event Fee unavailable</x:v>
      </x:c>
      <x:c r="O20" s="33"/>
      <x:c r="P20" s="33" t="str"/>
      <x:c r="Q20" s="9" t="n">
        <x:v>46295.45625</x:v>
      </x:c>
      <x:c r="R20" s="13" t="n">
        <x:v>0.7998</x:v>
      </x:c>
      <x:c r="S20" s="13" t="n">
        <x:v>0.8319759965709387</x:v>
      </x:c>
      <x:c r="T20" s="2" t="n">
        <x:v>2333</x:v>
      </x:c>
      <x:c r="U20" s="2" t="str">
        <x:v>ATP tennis</x:v>
      </x:c>
      <x:c r="V20" s="2"/>
      <x:c r="W20" s="33" t="str">
        <x:v>Unverified</x:v>
      </x:c>
      <x:c r="X20" s="33" t="str">
        <x:v>See webpage for reported and unavailable source coverage.</x:v>
      </x:c>
      <x:c r="Y20" s="13" t="n">
        <x:v>0.8498</x:v>
      </x:c>
    </x:row>
    <x:row r="21" ht="60" customHeight="1">
      <x:c r="A21" s="15" t="n">
        <x:v>46296.125</x:v>
      </x:c>
      <x:c r="B21" s="15" t="n">
        <x:v>46296.08333333333</x:v>
      </x:c>
      <x:c r="C21" s="10" t="str">
        <x:v>Overnight</x:v>
      </x:c>
      <x:c r="D21" s="10" t="str">
        <x:v>Alexander Zverev over Cameron Norrie</x:v>
      </x:c>
      <x:c r="E21" s="12" t="n">
        <x:v>0.9415</x:v>
      </x:c>
      <x:c r="F21" s="18"/>
      <x:c r="G21" s="18"/>
      <x:c r="H21" s="12" t="n">
        <x:v>0.75</x:v>
      </x:c>
      <x:c r="I21" s="10" t="n">
        <x:v>0</x:v>
      </x:c>
      <x:c r="J21" s="6" t="n">
        <x:v>0</x:v>
      </x:c>
      <x:c r="K21" s="12"/>
      <x:c r="L21" s="10"/>
      <x:c r="M21" s="10" t="str">
        <x:v>No verified Kalshi event</x:v>
      </x:c>
      <x:c r="N21" s="32" t="str">
        <x:v>1302/1402 historical wins in the 90%–95% band. Timing unverified; planning survival includes a 5% policy discount to the live model and historical uncertainty. No verified Kalshi event Fee unavailable</x:v>
      </x:c>
      <x:c r="O21" s="32"/>
      <x:c r="P21" s="32" t="str"/>
      <x:c r="Q21" s="17" t="n">
        <x:v>46295.45625</x:v>
      </x:c>
      <x:c r="R21" s="13" t="n">
        <x:v>0.8915</x:v>
      </x:c>
      <x:c r="S21" s="13" t="n">
        <x:v>0.9286733238231099</x:v>
      </x:c>
      <x:c r="T21" s="2" t="n">
        <x:v>1402</x:v>
      </x:c>
      <x:c r="U21" s="2" t="str">
        <x:v>ATP tennis</x:v>
      </x:c>
      <x:c r="V21" s="2"/>
      <x:c r="W21" s="33" t="str">
        <x:v>Unverified</x:v>
      </x:c>
      <x:c r="X21" s="33" t="str">
        <x:v>Pick has less rest than opponent</x:v>
      </x:c>
      <x:c r="Y21" s="13" t="n">
        <x:v>0.9415</x:v>
      </x:c>
    </x:row>
    <x:row r="22" ht="60" customHeight="1">
      <x:c r="A22" s="16" t="n">
        <x:v>46296.125</x:v>
      </x:c>
      <x:c r="B22" s="16" t="n">
        <x:v>46296.08333333333</x:v>
      </x:c>
      <x:c r="C22" s="2" t="str">
        <x:v>Overnight</x:v>
      </x:c>
      <x:c r="D22" s="2" t="str">
        <x:v>Carlos Alcaraz over Alex Michelsen</x:v>
      </x:c>
      <x:c r="E22" s="13" t="n">
        <x:v>0.8848</x:v>
      </x:c>
      <x:c r="F22" s="19"/>
      <x:c r="G22" s="19"/>
      <x:c r="H22" s="13" t="n">
        <x:v>0.75</x:v>
      </x:c>
      <x:c r="I22" s="2" t="n">
        <x:v>0</x:v>
      </x:c>
      <x:c r="J22" s="6" t="n">
        <x:v>0</x:v>
      </x:c>
      <x:c r="K22" s="13"/>
      <x:c r="L22" s="2"/>
      <x:c r="M22" s="2" t="str">
        <x:v>No verified Kalshi event</x:v>
      </x:c>
      <x:c r="N22" s="33" t="str">
        <x:v>1206/1363 historical wins in the 85%–90% band. Timing unverified; planning survival includes a 5% policy discount to the live model and historical uncertainty. No verified Kalshi event Fee unavailable</x:v>
      </x:c>
      <x:c r="O22" s="33"/>
      <x:c r="P22" s="33" t="str"/>
      <x:c r="Q22" s="9" t="n">
        <x:v>46295.45625</x:v>
      </x:c>
      <x:c r="R22" s="13" t="n">
        <x:v>0.8348</x:v>
      </x:c>
      <x:c r="S22" s="13" t="n">
        <x:v>0.8848129126925899</x:v>
      </x:c>
      <x:c r="T22" s="2" t="n">
        <x:v>1363</x:v>
      </x:c>
      <x:c r="U22" s="2" t="str">
        <x:v>ATP tennis</x:v>
      </x:c>
      <x:c r="V22" s="2"/>
      <x:c r="W22" s="33" t="str">
        <x:v>Unverified</x:v>
      </x:c>
      <x:c r="X22" s="33" t="str">
        <x:v>See webpage for reported and unavailable source coverage.</x:v>
      </x:c>
      <x:c r="Y22" s="13" t="n">
        <x:v>0.8848</x:v>
      </x:c>
    </x:row>
    <x:row r="23" ht="60" customHeight="1">
      <x:c r="A23" s="15" t="n">
        <x:v>46296.14583333333</x:v>
      </x:c>
      <x:c r="B23" s="15" t="n">
        <x:v>46296.10416666667</x:v>
      </x:c>
      <x:c r="C23" s="10" t="str">
        <x:v>Overnight</x:v>
      </x:c>
      <x:c r="D23" s="10" t="str">
        <x:v>Harriet Dart over Qu Yihan</x:v>
      </x:c>
      <x:c r="E23" s="12" t="n">
        <x:v>0.9214</x:v>
      </x:c>
      <x:c r="F23" s="18"/>
      <x:c r="G23" s="18"/>
      <x:c r="H23" s="12" t="n">
        <x:v>0.75</x:v>
      </x:c>
      <x:c r="I23" s="10" t="n">
        <x:v>0</x:v>
      </x:c>
      <x:c r="J23" s="6" t="n">
        <x:v>0</x:v>
      </x:c>
      <x:c r="K23" s="12"/>
      <x:c r="L23" s="10"/>
      <x:c r="M23" s="10" t="str">
        <x:v>No verified Kalshi event</x:v>
      </x:c>
      <x:c r="N23" s="32" t="str">
        <x:v>1016/1115 historical wins in the 90%–95% band. Timing unverified; planning survival includes a 5% policy discount to the live model and historical uncertainty. No verified Kalshi event Fee unavailable</x:v>
      </x:c>
      <x:c r="O23" s="32"/>
      <x:c r="P23" s="32" t="str"/>
      <x:c r="Q23" s="17" t="n">
        <x:v>46295.45625</x:v>
      </x:c>
      <x:c r="R23" s="13" t="n">
        <x:v>0.8714</x:v>
      </x:c>
      <x:c r="S23" s="13" t="n">
        <x:v>0.9112107623318386</x:v>
      </x:c>
      <x:c r="T23" s="2" t="n">
        <x:v>1115</x:v>
      </x:c>
      <x:c r="U23" s="2" t="str">
        <x:v>WTA tennis</x:v>
      </x:c>
      <x:c r="V23" s="2"/>
      <x:c r="W23" s="33" t="str">
        <x:v>Unverified</x:v>
      </x:c>
      <x:c r="X23" s="33" t="str">
        <x:v>Pick has at least two additional matches in the last seven days; Pick has less rest than opponent</x:v>
      </x:c>
      <x:c r="Y23" s="13" t="n">
        <x:v>0.9214</x:v>
      </x:c>
    </x:row>
    <x:row r="24" ht="60" customHeight="1">
      <x:c r="A24" s="16" t="n">
        <x:v>46296.1875</x:v>
      </x:c>
      <x:c r="B24" s="16" t="n">
        <x:v>46296.14583333333</x:v>
      </x:c>
      <x:c r="C24" s="2" t="str">
        <x:v>Overnight</x:v>
      </x:c>
      <x:c r="D24" s="2" t="str">
        <x:v>Rafael Jodar over Adolfo Daniel Vallejo</x:v>
      </x:c>
      <x:c r="E24" s="13" t="n">
        <x:v>0.8848</x:v>
      </x:c>
      <x:c r="F24" s="19"/>
      <x:c r="G24" s="19" t="n">
        <x:v>0.79</x:v>
      </x:c>
      <x:c r="H24" s="13" t="n">
        <x:v>0.75</x:v>
      </x:c>
      <x:c r="I24" s="2" t="n">
        <x:v>0</x:v>
      </x:c>
      <x:c r="J24" s="6" t="n">
        <x:v>0</x:v>
      </x:c>
      <x:c r="K24" s="13" t="n">
        <x:v>0.07</x:v>
      </x:c>
      <x:c r="L24" s="2"/>
      <x:c r="M24" s="2" t="str">
        <x:v>Market date differs from schedule</x:v>
      </x:c>
      <x:c r="N24" s="33" t="str">
        <x:v>1206/1363 historical wins in the 85%–90% band. Timing unverified; planning survival includes a 5% policy discount to the live model and historical uncertainty. Market date differs from schedule</x:v>
      </x:c>
      <x:c r="O24" s="33"/>
      <x:c r="P24" s="33" t="str"/>
      <x:c r="Q24" s="9" t="n">
        <x:v>46295.45625</x:v>
      </x:c>
      <x:c r="R24" s="13" t="n">
        <x:v>0.8348</x:v>
      </x:c>
      <x:c r="S24" s="13" t="n">
        <x:v>0.8848129126925899</x:v>
      </x:c>
      <x:c r="T24" s="2" t="n">
        <x:v>1363</x:v>
      </x:c>
      <x:c r="U24" s="2" t="str">
        <x:v>ATP tennis</x:v>
      </x:c>
      <x:c r="V24" s="2" t="str">
        <x:v>https://kalshi.com/markets/kxatpmatch/x/kxatpmatch-26sep29valjod</x:v>
      </x:c>
      <x:c r="W24" s="33" t="str">
        <x:v>Unverified</x:v>
      </x:c>
      <x:c r="X24" s="33" t="str">
        <x:v>See webpage for reported and unavailable source coverage.</x:v>
      </x:c>
      <x:c r="Y24" s="13" t="n">
        <x:v>0.8848</x:v>
      </x:c>
    </x:row>
    <x:row r="25" ht="60" customHeight="1">
      <x:c r="A25" s="15" t="n">
        <x:v>46296.20833333333</x:v>
      </x:c>
      <x:c r="B25" s="15" t="n">
        <x:v>46296.16666666667</x:v>
      </x:c>
      <x:c r="C25" s="10" t="str">
        <x:v>Overnight</x:v>
      </x:c>
      <x:c r="D25" s="10" t="str">
        <x:v>Alycia Parks over Zhu Lin</x:v>
      </x:c>
      <x:c r="E25" s="12" t="n">
        <x:v>0.904</x:v>
      </x:c>
      <x:c r="F25" s="18"/>
      <x:c r="G25" s="18"/>
      <x:c r="H25" s="12" t="n">
        <x:v>0.75</x:v>
      </x:c>
      <x:c r="I25" s="10" t="n">
        <x:v>0</x:v>
      </x:c>
      <x:c r="J25" s="6" t="n">
        <x:v>0</x:v>
      </x:c>
      <x:c r="K25" s="12"/>
      <x:c r="L25" s="10"/>
      <x:c r="M25" s="10" t="str">
        <x:v>Unresolved player identity</x:v>
      </x:c>
      <x:c r="N25" s="32" t="str">
        <x:v>1016/1115 historical wins in the 90%–95% band. Timing unverified; planning survival includes a 5% policy discount to the live model and historical uncertainty. Unresolved player identity No verified Kalshi event Fee unavailable</x:v>
      </x:c>
      <x:c r="O25" s="32"/>
      <x:c r="P25" s="32" t="str"/>
      <x:c r="Q25" s="17" t="n">
        <x:v>46295.45625</x:v>
      </x:c>
      <x:c r="R25" s="13" t="n">
        <x:v>0.854</x:v>
      </x:c>
      <x:c r="S25" s="13" t="n">
        <x:v>0.9112107623318386</x:v>
      </x:c>
      <x:c r="T25" s="2" t="n">
        <x:v>1115</x:v>
      </x:c>
      <x:c r="U25" s="2" t="str">
        <x:v>WTA tennis</x:v>
      </x:c>
      <x:c r="V25" s="2"/>
      <x:c r="W25" s="33" t="str">
        <x:v>Unverified</x:v>
      </x:c>
      <x:c r="X25" s="33" t="str">
        <x:v>Pick has less rest than opponent</x:v>
      </x:c>
      <x:c r="Y25" s="13" t="n">
        <x:v>0.904</x:v>
      </x:c>
    </x:row>
    <x:row r="26" ht="60" customHeight="1">
      <x:c r="A26" s="16" t="n">
        <x:v>46296.29166666667</x:v>
      </x:c>
      <x:c r="B26" s="16" t="n">
        <x:v>46296.25</x:v>
      </x:c>
      <x:c r="C26" s="2" t="str">
        <x:v>Morning</x:v>
      </x:c>
      <x:c r="D26" s="2" t="str">
        <x:v>Eva Lys over Xinran Sun</x:v>
      </x:c>
      <x:c r="E26" s="13" t="n">
        <x:v>0.904</x:v>
      </x:c>
      <x:c r="F26" s="19"/>
      <x:c r="G26" s="19"/>
      <x:c r="H26" s="13" t="n">
        <x:v>0.75</x:v>
      </x:c>
      <x:c r="I26" s="2" t="n">
        <x:v>0</x:v>
      </x:c>
      <x:c r="J26" s="6" t="n">
        <x:v>0</x:v>
      </x:c>
      <x:c r="K26" s="13"/>
      <x:c r="L26" s="2"/>
      <x:c r="M26" s="2" t="str">
        <x:v>No verified Kalshi event</x:v>
      </x:c>
      <x:c r="N26" s="33" t="str">
        <x:v>1016/1115 historical wins in the 90%–95% band. Timing unverified; planning survival includes a 5% policy discount to the live model and historical uncertainty. No verified Kalshi event Fee unavailable</x:v>
      </x:c>
      <x:c r="O26" s="33"/>
      <x:c r="P26" s="33" t="str"/>
      <x:c r="Q26" s="9" t="n">
        <x:v>46295.45625</x:v>
      </x:c>
      <x:c r="R26" s="13" t="n">
        <x:v>0.854</x:v>
      </x:c>
      <x:c r="S26" s="13" t="n">
        <x:v>0.9112107623318386</x:v>
      </x:c>
      <x:c r="T26" s="2" t="n">
        <x:v>1115</x:v>
      </x:c>
      <x:c r="U26" s="2" t="str">
        <x:v>WTA tennis</x:v>
      </x:c>
      <x:c r="V26" s="2"/>
      <x:c r="W26" s="33" t="str">
        <x:v>Unverified</x:v>
      </x:c>
      <x:c r="X26" s="33" t="str">
        <x:v>Pick has less rest than opponent</x:v>
      </x:c>
      <x:c r="Y26" s="13" t="n">
        <x:v>0.904</x:v>
      </x:c>
    </x:row>
    <x:row r="27" ht="60" customHeight="1">
      <x:c r="A27" s="15" t="n">
        <x:v>46296.875</x:v>
      </x:c>
      <x:c r="B27" s="15" t="n">
        <x:v>46296.83333333333</x:v>
      </x:c>
      <x:c r="C27" s="10" t="str">
        <x:v>Evening</x:v>
      </x:c>
      <x:c r="D27" s="10" t="str">
        <x:v>North Texas over Tulsa</x:v>
      </x:c>
      <x:c r="E27" s="12" t="n">
        <x:v>0.7547</x:v>
      </x:c>
      <x:c r="F27" s="18" t="n">
        <x:v>0.49</x:v>
      </x:c>
      <x:c r="G27" s="18" t="n">
        <x:v>0.67</x:v>
      </x:c>
      <x:c r="H27" s="12" t="n">
        <x:v>0.75</x:v>
      </x:c>
      <x:c r="I27" s="10" t="n">
        <x:v>0</x:v>
      </x:c>
      <x:c r="J27" s="6" t="n">
        <x:v>0</x:v>
      </x:c>
      <x:c r="K27" s="12" t="n">
        <x:v>0.07</x:v>
      </x:c>
      <x:c r="L27" s="10" t="n">
        <x:v>4978.49</x:v>
      </x:c>
      <x:c r="M27" s="10" t="str">
        <x:v>Model-market disagreement too large</x:v>
      </x:c>
      <x:c r="N27" s="32" t="str">
        <x:v>1196/1522 historical wins in the 75%–80% band. Historical base Elo proxy; planning survival includes a 3% policy discount to the live model and historical uncertainty. Model-market disagreement too large</x:v>
      </x:c>
      <x:c r="O27" s="32" t="str">
        <x:v>KXNCAAFGAME-26OCT01UNTTLSA-UNT</x:v>
      </x:c>
      <x:c r="P27" s="32" t="str">
        <x:v>https://external-api.kalshi.com/trade-api/v2/markets/KXNCAAFGAME-26OCT01UNTTLSA-UNT</x:v>
      </x:c>
      <x:c r="Q27" s="17" t="n">
        <x:v>46295.45347222222</x:v>
      </x:c>
      <x:c r="R27" s="13" t="n">
        <x:v>0.7247</x:v>
      </x:c>
      <x:c r="S27" s="13" t="n">
        <x:v>0.78580814717477</x:v>
      </x:c>
      <x:c r="T27" s="2" t="n">
        <x:v>1522</x:v>
      </x:c>
      <x:c r="U27" s="2" t="str">
        <x:v>College football</x:v>
      </x:c>
      <x:c r="V27" s="2" t="str">
        <x:v>https://kalshi.com/markets/kxncaafgame/x/kxncaafgame-26oct01unttlsa</x:v>
      </x:c>
      <x:c r="W27" s="33" t="str">
        <x:v>exact</x:v>
      </x:c>
      <x:c r="X27" s="33" t="str">
        <x:v>Tulsa: quarterback not verified by source</x:v>
      </x:c>
      <x:c r="Y27" s="13" t="n">
        <x:v>0.7326615022678744</x:v>
      </x:c>
    </x:row>
    <x:row r="28" ht="60" customHeight="1">
      <x:c r="A28" s="16" t="n">
        <x:v>46297</x:v>
      </x:c>
      <x:c r="B28" s="16" t="n">
        <x:v>46296.95833333333</x:v>
      </x:c>
      <x:c r="C28" s="2" t="str">
        <x:v>Overnight</x:v>
      </x:c>
      <x:c r="D28" s="2" t="str">
        <x:v>Alejandro Tabilo over TBD</x:v>
      </x:c>
      <x:c r="E28" s="13" t="n">
        <x:v>0.9415</x:v>
      </x:c>
      <x:c r="F28" s="19"/>
      <x:c r="G28" s="19"/>
      <x:c r="H28" s="13" t="n">
        <x:v>0.75</x:v>
      </x:c>
      <x:c r="I28" s="2" t="n">
        <x:v>0</x:v>
      </x:c>
      <x:c r="J28" s="6" t="n">
        <x:v>0</x:v>
      </x:c>
      <x:c r="K28" s="13"/>
      <x:c r="L28" s="2"/>
      <x:c r="M28" s="2" t="str">
        <x:v>Unresolved player identity</x:v>
      </x:c>
      <x:c r="N28" s="33" t="str">
        <x:v>1302/1402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28" s="33"/>
      <x:c r="P28" s="33" t="str"/>
      <x:c r="Q28" s="9" t="n">
        <x:v>46295.45625</x:v>
      </x:c>
      <x:c r="R28" s="13" t="n">
        <x:v>0.8915</x:v>
      </x:c>
      <x:c r="S28" s="13" t="n">
        <x:v>0.9286733238231099</x:v>
      </x:c>
      <x:c r="T28" s="2" t="n">
        <x:v>1402</x:v>
      </x:c>
      <x:c r="U28" s="2" t="str">
        <x:v>ATP tennis</x:v>
      </x:c>
      <x:c r="V28" s="2"/>
      <x:c r="W28" s="33" t="str">
        <x:v>Unverified</x:v>
      </x:c>
      <x:c r="X28" s="33" t="str">
        <x:v>Pick has less rest than opponent; Rain probability at least 60%; schedule disruption risk</x:v>
      </x:c>
      <x:c r="Y28" s="13" t="n">
        <x:v>0.9415</x:v>
      </x:c>
    </x:row>
    <x:row r="29" ht="60" customHeight="1">
      <x:c r="A29" s="15" t="n">
        <x:v>46297</x:v>
      </x:c>
      <x:c r="B29" s="15" t="n">
        <x:v>46296.95833333333</x:v>
      </x:c>
      <x:c r="C29" s="10" t="str">
        <x:v>Overnight</x:v>
      </x:c>
      <x:c r="D29" s="10" t="str">
        <x:v>Arthur Fils over TBD</x:v>
      </x:c>
      <x:c r="E29" s="12" t="n">
        <x:v>0.9415</x:v>
      </x:c>
      <x:c r="F29" s="18"/>
      <x:c r="G29" s="18"/>
      <x:c r="H29" s="12" t="n">
        <x:v>0.75</x:v>
      </x:c>
      <x:c r="I29" s="10" t="n">
        <x:v>0</x:v>
      </x:c>
      <x:c r="J29" s="6" t="n">
        <x:v>0</x:v>
      </x:c>
      <x:c r="K29" s="12"/>
      <x:c r="L29" s="10"/>
      <x:c r="M29" s="10" t="str">
        <x:v>Unresolved player identity</x:v>
      </x:c>
      <x:c r="N29" s="32" t="str">
        <x:v>1302/1402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29" s="32"/>
      <x:c r="P29" s="32" t="str"/>
      <x:c r="Q29" s="17" t="n">
        <x:v>46295.45625</x:v>
      </x:c>
      <x:c r="R29" s="13" t="n">
        <x:v>0.8915</x:v>
      </x:c>
      <x:c r="S29" s="13" t="n">
        <x:v>0.9286733238231099</x:v>
      </x:c>
      <x:c r="T29" s="2" t="n">
        <x:v>1402</x:v>
      </x:c>
      <x:c r="U29" s="2" t="str">
        <x:v>ATP tennis</x:v>
      </x:c>
      <x:c r="V29" s="2"/>
      <x:c r="W29" s="33" t="str">
        <x:v>Unverified</x:v>
      </x:c>
      <x:c r="X29" s="33" t="str">
        <x:v>Pick has at least two additional matches in the last seven days; Pick has less rest than opponent; Rain probability at least 60%; schedule disruption risk</x:v>
      </x:c>
      <x:c r="Y29" s="13" t="n">
        <x:v>0.9415</x:v>
      </x:c>
    </x:row>
    <x:row r="30" ht="60" customHeight="1">
      <x:c r="A30" s="16" t="n">
        <x:v>46297</x:v>
      </x:c>
      <x:c r="B30" s="16" t="n">
        <x:v>46296.95833333333</x:v>
      </x:c>
      <x:c r="C30" s="2" t="str">
        <x:v>Overnight</x:v>
      </x:c>
      <x:c r="D30" s="2" t="str">
        <x:v>Valentin Vacherot over TBD</x:v>
      </x:c>
      <x:c r="E30" s="13" t="n">
        <x:v>0.9415</x:v>
      </x:c>
      <x:c r="F30" s="19"/>
      <x:c r="G30" s="19"/>
      <x:c r="H30" s="13" t="n">
        <x:v>0.75</x:v>
      </x:c>
      <x:c r="I30" s="2" t="n">
        <x:v>0</x:v>
      </x:c>
      <x:c r="J30" s="6" t="n">
        <x:v>0</x:v>
      </x:c>
      <x:c r="K30" s="13"/>
      <x:c r="L30" s="2"/>
      <x:c r="M30" s="2" t="str">
        <x:v>Unresolved player identity</x:v>
      </x:c>
      <x:c r="N30" s="33" t="str">
        <x:v>1302/1402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30" s="33"/>
      <x:c r="P30" s="33" t="str"/>
      <x:c r="Q30" s="9" t="n">
        <x:v>46295.45625</x:v>
      </x:c>
      <x:c r="R30" s="13" t="n">
        <x:v>0.8915</x:v>
      </x:c>
      <x:c r="S30" s="13" t="n">
        <x:v>0.9286733238231099</x:v>
      </x:c>
      <x:c r="T30" s="2" t="n">
        <x:v>1402</x:v>
      </x:c>
      <x:c r="U30" s="2" t="str">
        <x:v>ATP tennis</x:v>
      </x:c>
      <x:c r="V30" s="2"/>
      <x:c r="W30" s="33" t="str">
        <x:v>Unverified</x:v>
      </x:c>
      <x:c r="X30" s="33" t="str">
        <x:v>Pick has at least two additional matches in the last seven days; Pick has less rest than opponent; Rain probability at least 60%; schedule disruption risk</x:v>
      </x:c>
      <x:c r="Y30" s="13" t="n">
        <x:v>0.9415</x:v>
      </x:c>
    </x:row>
    <x:row r="31" ht="60" customHeight="1">
      <x:c r="A31" s="15" t="n">
        <x:v>46297</x:v>
      </x:c>
      <x:c r="B31" s="15" t="n">
        <x:v>46296.95833333333</x:v>
      </x:c>
      <x:c r="C31" s="10" t="str">
        <x:v>Overnight</x:v>
      </x:c>
      <x:c r="D31" s="10" t="str">
        <x:v>Karen Khachanov over TBD</x:v>
      </x:c>
      <x:c r="E31" s="12" t="n">
        <x:v>0.9415</x:v>
      </x:c>
      <x:c r="F31" s="18"/>
      <x:c r="G31" s="18"/>
      <x:c r="H31" s="12" t="n">
        <x:v>0.75</x:v>
      </x:c>
      <x:c r="I31" s="10" t="n">
        <x:v>0</x:v>
      </x:c>
      <x:c r="J31" s="6" t="n">
        <x:v>0</x:v>
      </x:c>
      <x:c r="K31" s="12"/>
      <x:c r="L31" s="10"/>
      <x:c r="M31" s="10" t="str">
        <x:v>Unresolved player identity</x:v>
      </x:c>
      <x:c r="N31" s="32" t="str">
        <x:v>1302/1402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31" s="32"/>
      <x:c r="P31" s="32" t="str"/>
      <x:c r="Q31" s="17" t="n">
        <x:v>46295.45625</x:v>
      </x:c>
      <x:c r="R31" s="13" t="n">
        <x:v>0.8915</x:v>
      </x:c>
      <x:c r="S31" s="13" t="n">
        <x:v>0.9286733238231099</x:v>
      </x:c>
      <x:c r="T31" s="2" t="n">
        <x:v>1402</x:v>
      </x:c>
      <x:c r="U31" s="2" t="str">
        <x:v>ATP tennis</x:v>
      </x:c>
      <x:c r="V31" s="2"/>
      <x:c r="W31" s="33" t="str">
        <x:v>Unverified</x:v>
      </x:c>
      <x:c r="X31" s="33" t="str">
        <x:v>Pick has less rest than opponent</x:v>
      </x:c>
      <x:c r="Y31" s="13" t="n">
        <x:v>0.9415</x:v>
      </x:c>
    </x:row>
    <x:row r="32" ht="60" customHeight="1">
      <x:c r="A32" s="16" t="n">
        <x:v>46297</x:v>
      </x:c>
      <x:c r="B32" s="16" t="n">
        <x:v>46296.95833333333</x:v>
      </x:c>
      <x:c r="C32" s="2" t="str">
        <x:v>Overnight</x:v>
      </x:c>
      <x:c r="D32" s="2" t="str">
        <x:v>Arthur Gea over TBD</x:v>
      </x:c>
      <x:c r="E32" s="13" t="n">
        <x:v>0.9415</x:v>
      </x:c>
      <x:c r="F32" s="19"/>
      <x:c r="G32" s="19"/>
      <x:c r="H32" s="13" t="n">
        <x:v>0.75</x:v>
      </x:c>
      <x:c r="I32" s="2" t="n">
        <x:v>0</x:v>
      </x:c>
      <x:c r="J32" s="6" t="n">
        <x:v>0</x:v>
      </x:c>
      <x:c r="K32" s="13"/>
      <x:c r="L32" s="2"/>
      <x:c r="M32" s="2" t="str">
        <x:v>Unresolved player identity</x:v>
      </x:c>
      <x:c r="N32" s="33" t="str">
        <x:v>1302/1402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32" s="33"/>
      <x:c r="P32" s="33" t="str"/>
      <x:c r="Q32" s="9" t="n">
        <x:v>46295.45625</x:v>
      </x:c>
      <x:c r="R32" s="13" t="n">
        <x:v>0.8915</x:v>
      </x:c>
      <x:c r="S32" s="13" t="n">
        <x:v>0.9286733238231099</x:v>
      </x:c>
      <x:c r="T32" s="2" t="n">
        <x:v>1402</x:v>
      </x:c>
      <x:c r="U32" s="2" t="str">
        <x:v>ATP tennis</x:v>
      </x:c>
      <x:c r="V32" s="2"/>
      <x:c r="W32" s="33" t="str">
        <x:v>Unverified</x:v>
      </x:c>
      <x:c r="X32" s="33" t="str">
        <x:v>Pick has at least two additional matches in the last seven days; Pick has less rest than opponent</x:v>
      </x:c>
      <x:c r="Y32" s="13" t="n">
        <x:v>0.9415</x:v>
      </x:c>
    </x:row>
    <x:row r="33" ht="60" customHeight="1">
      <x:c r="A33" s="15" t="n">
        <x:v>46297</x:v>
      </x:c>
      <x:c r="B33" s="15" t="n">
        <x:v>46296.95833333333</x:v>
      </x:c>
      <x:c r="C33" s="10" t="str">
        <x:v>Overnight</x:v>
      </x:c>
      <x:c r="D33" s="10" t="str">
        <x:v>Mirra Andreeva over Yuan Yue</x:v>
      </x:c>
      <x:c r="E33" s="12" t="n">
        <x:v>0.9214</x:v>
      </x:c>
      <x:c r="F33" s="18"/>
      <x:c r="G33" s="18"/>
      <x:c r="H33" s="12" t="n">
        <x:v>0.75</x:v>
      </x:c>
      <x:c r="I33" s="10" t="n">
        <x:v>0</x:v>
      </x:c>
      <x:c r="J33" s="6" t="n">
        <x:v>0</x:v>
      </x:c>
      <x:c r="K33" s="12"/>
      <x:c r="L33" s="10"/>
      <x:c r="M33" s="10" t="str">
        <x:v>Unresolved player identity</x:v>
      </x:c>
      <x:c r="N33" s="32" t="str">
        <x:v>1016/1115 historical wins in the 90%–95% band. Timing unverified; planning survival includes a 5% policy discount to the live model and historical uncertainty. Unresolved player identity No verified Kalshi event Fee unavailable</x:v>
      </x:c>
      <x:c r="O33" s="32"/>
      <x:c r="P33" s="32" t="str"/>
      <x:c r="Q33" s="17" t="n">
        <x:v>46295.45625</x:v>
      </x:c>
      <x:c r="R33" s="13" t="n">
        <x:v>0.8714</x:v>
      </x:c>
      <x:c r="S33" s="13" t="n">
        <x:v>0.9112107623318386</x:v>
      </x:c>
      <x:c r="T33" s="2" t="n">
        <x:v>1115</x:v>
      </x:c>
      <x:c r="U33" s="2" t="str">
        <x:v>WTA tennis</x:v>
      </x:c>
      <x:c r="V33" s="2"/>
      <x:c r="W33" s="33" t="str">
        <x:v>Unverified</x:v>
      </x:c>
      <x:c r="X33" s="33" t="str">
        <x:v>Pick has less rest than opponent</x:v>
      </x:c>
      <x:c r="Y33" s="13" t="n">
        <x:v>0.9214</x:v>
      </x:c>
    </x:row>
    <x:row r="34" ht="60" customHeight="1">
      <x:c r="A34" s="16" t="n">
        <x:v>46297</x:v>
      </x:c>
      <x:c r="B34" s="16" t="n">
        <x:v>46296.95833333333</x:v>
      </x:c>
      <x:c r="C34" s="2" t="str">
        <x:v>Overnight</x:v>
      </x:c>
      <x:c r="D34" s="2" t="str">
        <x:v>Karolina Muchova over Katie Boulter</x:v>
      </x:c>
      <x:c r="E34" s="13" t="n">
        <x:v>0.904</x:v>
      </x:c>
      <x:c r="F34" s="19"/>
      <x:c r="G34" s="19"/>
      <x:c r="H34" s="13" t="n">
        <x:v>0.75</x:v>
      </x:c>
      <x:c r="I34" s="2" t="n">
        <x:v>0</x:v>
      </x:c>
      <x:c r="J34" s="6" t="n">
        <x:v>0</x:v>
      </x:c>
      <x:c r="K34" s="13"/>
      <x:c r="L34" s="2"/>
      <x:c r="M34" s="2" t="str">
        <x:v>No verified Kalshi event</x:v>
      </x:c>
      <x:c r="N34" s="33" t="str">
        <x:v>1016/1115 historical wins in the 90%–95% band. Timing unverified; planning survival includes a 5% policy discount to the live model and historical uncertainty. No verified Kalshi event Fee unavailable</x:v>
      </x:c>
      <x:c r="O34" s="33"/>
      <x:c r="P34" s="33" t="str"/>
      <x:c r="Q34" s="9" t="n">
        <x:v>46295.45625</x:v>
      </x:c>
      <x:c r="R34" s="13" t="n">
        <x:v>0.854</x:v>
      </x:c>
      <x:c r="S34" s="13" t="n">
        <x:v>0.9112107623318386</x:v>
      </x:c>
      <x:c r="T34" s="2" t="n">
        <x:v>1115</x:v>
      </x:c>
      <x:c r="U34" s="2" t="str">
        <x:v>WTA tennis</x:v>
      </x:c>
      <x:c r="V34" s="2"/>
      <x:c r="W34" s="33" t="str">
        <x:v>Unverified</x:v>
      </x:c>
      <x:c r="X34" s="33" t="str">
        <x:v>Pick has less rest than opponent</x:v>
      </x:c>
      <x:c r="Y34" s="13" t="n">
        <x:v>0.904</x:v>
      </x:c>
    </x:row>
    <x:row r="35" ht="60" customHeight="1">
      <x:c r="A35" s="15" t="n">
        <x:v>46297</x:v>
      </x:c>
      <x:c r="B35" s="15" t="n">
        <x:v>46296.95833333333</x:v>
      </x:c>
      <x:c r="C35" s="10" t="str">
        <x:v>Overnight</x:v>
      </x:c>
      <x:c r="D35" s="10" t="str">
        <x:v>Matteo Arnaldi over TBD</x:v>
      </x:c>
      <x:c r="E35" s="12" t="n">
        <x:v>0.8848</x:v>
      </x:c>
      <x:c r="F35" s="18"/>
      <x:c r="G35" s="18"/>
      <x:c r="H35" s="12" t="n">
        <x:v>0.75</x:v>
      </x:c>
      <x:c r="I35" s="10" t="n">
        <x:v>0</x:v>
      </x:c>
      <x:c r="J35" s="6" t="n">
        <x:v>0</x:v>
      </x:c>
      <x:c r="K35" s="12"/>
      <x:c r="L35" s="10"/>
      <x:c r="M35" s="10" t="str">
        <x:v>Unresolved player identity</x:v>
      </x:c>
      <x:c r="N35" s="32" t="str">
        <x:v>1206/1363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35" s="32"/>
      <x:c r="P35" s="32" t="str"/>
      <x:c r="Q35" s="17" t="n">
        <x:v>46295.45625</x:v>
      </x:c>
      <x:c r="R35" s="13" t="n">
        <x:v>0.8348</x:v>
      </x:c>
      <x:c r="S35" s="13" t="n">
        <x:v>0.8848129126925899</x:v>
      </x:c>
      <x:c r="T35" s="2" t="n">
        <x:v>1363</x:v>
      </x:c>
      <x:c r="U35" s="2" t="str">
        <x:v>ATP tennis</x:v>
      </x:c>
      <x:c r="V35" s="2"/>
      <x:c r="W35" s="33" t="str">
        <x:v>Unverified</x:v>
      </x:c>
      <x:c r="X35" s="33" t="str">
        <x:v>Rain probability at least 60%; schedule disruption risk</x:v>
      </x:c>
      <x:c r="Y35" s="13" t="n">
        <x:v>0.8848</x:v>
      </x:c>
    </x:row>
    <x:row r="36" ht="60" customHeight="1">
      <x:c r="A36" s="16" t="n">
        <x:v>46297</x:v>
      </x:c>
      <x:c r="B36" s="16" t="n">
        <x:v>46296.95833333333</x:v>
      </x:c>
      <x:c r="C36" s="2" t="str">
        <x:v>Overnight</x:v>
      </x:c>
      <x:c r="D36" s="2" t="str">
        <x:v>Jan-Lennard Struff over TBD</x:v>
      </x:c>
      <x:c r="E36" s="13" t="n">
        <x:v>0.8848</x:v>
      </x:c>
      <x:c r="F36" s="19"/>
      <x:c r="G36" s="19"/>
      <x:c r="H36" s="13" t="n">
        <x:v>0.75</x:v>
      </x:c>
      <x:c r="I36" s="2" t="n">
        <x:v>0</x:v>
      </x:c>
      <x:c r="J36" s="6" t="n">
        <x:v>0</x:v>
      </x:c>
      <x:c r="K36" s="13"/>
      <x:c r="L36" s="2"/>
      <x:c r="M36" s="2" t="str">
        <x:v>Unresolved player identity</x:v>
      </x:c>
      <x:c r="N36" s="33" t="str">
        <x:v>1206/1363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36" s="33"/>
      <x:c r="P36" s="33" t="str"/>
      <x:c r="Q36" s="9" t="n">
        <x:v>46295.45625</x:v>
      </x:c>
      <x:c r="R36" s="13" t="n">
        <x:v>0.8348</x:v>
      </x:c>
      <x:c r="S36" s="13" t="n">
        <x:v>0.8848129126925899</x:v>
      </x:c>
      <x:c r="T36" s="2" t="n">
        <x:v>1363</x:v>
      </x:c>
      <x:c r="U36" s="2" t="str">
        <x:v>ATP tennis</x:v>
      </x:c>
      <x:c r="V36" s="2"/>
      <x:c r="W36" s="33" t="str">
        <x:v>Unverified</x:v>
      </x:c>
      <x:c r="X36" s="33" t="str">
        <x:v>Pick has less rest than opponent</x:v>
      </x:c>
      <x:c r="Y36" s="13" t="n">
        <x:v>0.8848</x:v>
      </x:c>
    </x:row>
    <x:row r="37" ht="60" customHeight="1">
      <x:c r="A37" s="15" t="n">
        <x:v>46297</x:v>
      </x:c>
      <x:c r="B37" s="15" t="n">
        <x:v>46296.95833333333</x:v>
      </x:c>
      <x:c r="C37" s="10" t="str">
        <x:v>Overnight</x:v>
      </x:c>
      <x:c r="D37" s="10" t="str">
        <x:v>Emerson Jones over TBD</x:v>
      </x:c>
      <x:c r="E37" s="12" t="n">
        <x:v>0.8895</x:v>
      </x:c>
      <x:c r="F37" s="18"/>
      <x:c r="G37" s="18"/>
      <x:c r="H37" s="12" t="n">
        <x:v>0.75</x:v>
      </x:c>
      <x:c r="I37" s="10" t="n">
        <x:v>0</x:v>
      </x:c>
      <x:c r="J37" s="6" t="n">
        <x:v>0</x:v>
      </x:c>
      <x:c r="K37" s="12"/>
      <x:c r="L37" s="10"/>
      <x:c r="M37" s="10" t="str">
        <x:v>Unresolved player identity</x:v>
      </x:c>
      <x:c r="N37" s="32" t="str">
        <x:v>872/1010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37" s="32"/>
      <x:c r="P37" s="32" t="str"/>
      <x:c r="Q37" s="17" t="n">
        <x:v>46295.45625</x:v>
      </x:c>
      <x:c r="R37" s="13" t="n">
        <x:v>0.8329466357308585</x:v>
      </x:c>
      <x:c r="S37" s="13" t="n">
        <x:v>0.8633663366336634</x:v>
      </x:c>
      <x:c r="T37" s="2" t="n">
        <x:v>1010</x:v>
      </x:c>
      <x:c r="U37" s="2" t="str">
        <x:v>WTA tennis</x:v>
      </x:c>
      <x:c r="V37" s="2"/>
      <x:c r="W37" s="33" t="str">
        <x:v>Unverified</x:v>
      </x:c>
      <x:c r="X37" s="33" t="str">
        <x:v>Pick has less rest than opponent</x:v>
      </x:c>
      <x:c r="Y37" s="13" t="n">
        <x:v>0.8895</x:v>
      </x:c>
    </x:row>
    <x:row r="38" ht="60" customHeight="1">
      <x:c r="A38" s="16" t="n">
        <x:v>46297</x:v>
      </x:c>
      <x:c r="B38" s="16" t="n">
        <x:v>46296.95833333333</x:v>
      </x:c>
      <x:c r="C38" s="2" t="str">
        <x:v>Overnight</x:v>
      </x:c>
      <x:c r="D38" s="2" t="str">
        <x:v>Alexandra Shubladze over Wei Sijia</x:v>
      </x:c>
      <x:c r="E38" s="13" t="n">
        <x:v>0.8895</x:v>
      </x:c>
      <x:c r="F38" s="19"/>
      <x:c r="G38" s="19"/>
      <x:c r="H38" s="13" t="n">
        <x:v>0.75</x:v>
      </x:c>
      <x:c r="I38" s="2" t="n">
        <x:v>0</x:v>
      </x:c>
      <x:c r="J38" s="6" t="n">
        <x:v>0</x:v>
      </x:c>
      <x:c r="K38" s="13"/>
      <x:c r="L38" s="2"/>
      <x:c r="M38" s="2" t="str">
        <x:v>Unresolved player identity</x:v>
      </x:c>
      <x:c r="N38" s="33" t="str">
        <x:v>872/1010 historical wins in the 85%–90% band. Timing unverified; planning survival includes a 5% policy discount to the live model and historical uncertainty. Unresolved player identity No verified Kalshi event Fee unavailable</x:v>
      </x:c>
      <x:c r="O38" s="33"/>
      <x:c r="P38" s="33" t="str"/>
      <x:c r="Q38" s="9" t="n">
        <x:v>46295.45625</x:v>
      </x:c>
      <x:c r="R38" s="13" t="n">
        <x:v>0.8329466357308585</x:v>
      </x:c>
      <x:c r="S38" s="13" t="n">
        <x:v>0.8633663366336634</x:v>
      </x:c>
      <x:c r="T38" s="2" t="n">
        <x:v>1010</x:v>
      </x:c>
      <x:c r="U38" s="2" t="str">
        <x:v>WTA tennis</x:v>
      </x:c>
      <x:c r="V38" s="2"/>
      <x:c r="W38" s="33" t="str">
        <x:v>Unverified</x:v>
      </x:c>
      <x:c r="X38" s="33" t="str">
        <x:v>Pick has less rest than opponent</x:v>
      </x:c>
      <x:c r="Y38" s="13" t="n">
        <x:v>0.8895</x:v>
      </x:c>
    </x:row>
    <x:row r="39" ht="60" customHeight="1">
      <x:c r="A39" s="15" t="n">
        <x:v>46297</x:v>
      </x:c>
      <x:c r="B39" s="15" t="n">
        <x:v>46296.95833333333</x:v>
      </x:c>
      <x:c r="C39" s="10" t="str">
        <x:v>Overnight</x:v>
      </x:c>
      <x:c r="D39" s="10" t="str">
        <x:v>Aryna Sabalenka over TBD</x:v>
      </x:c>
      <x:c r="E39" s="12" t="n">
        <x:v>0.8144</x:v>
      </x:c>
      <x:c r="F39" s="18"/>
      <x:c r="G39" s="18"/>
      <x:c r="H39" s="12" t="n">
        <x:v>0.75</x:v>
      </x:c>
      <x:c r="I39" s="10" t="n">
        <x:v>0</x:v>
      </x:c>
      <x:c r="J39" s="6" t="n">
        <x:v>0</x:v>
      </x:c>
      <x:c r="K39" s="12"/>
      <x:c r="L39" s="10"/>
      <x:c r="M39" s="10" t="str">
        <x:v>Unresolved player identity</x:v>
      </x:c>
      <x:c r="N39" s="32" t="str">
        <x:v>1234/1516 historical wins in the 80%–85% band. Timing unverified; planning survival includes a 5% policy discount to the live model and historical uncertainty. Unresolved player identity No verified Kalshi event Fee unavailable Opponent not yet determined</x:v>
      </x:c>
      <x:c r="O39" s="32"/>
      <x:c r="P39" s="32" t="str"/>
      <x:c r="Q39" s="17" t="n">
        <x:v>46295.45625</x:v>
      </x:c>
      <x:c r="R39" s="13" t="n">
        <x:v>0.7644</x:v>
      </x:c>
      <x:c r="S39" s="13" t="n">
        <x:v>0.8139841688654353</x:v>
      </x:c>
      <x:c r="T39" s="2" t="n">
        <x:v>1516</x:v>
      </x:c>
      <x:c r="U39" s="2" t="str">
        <x:v>WTA tennis</x:v>
      </x:c>
      <x:c r="V39" s="2"/>
      <x:c r="W39" s="33" t="str">
        <x:v>Unverified</x:v>
      </x:c>
      <x:c r="X39" s="33" t="str">
        <x:v>Pick has less rest than opponent</x:v>
      </x:c>
      <x:c r="Y39" s="13" t="n">
        <x:v>0.8144</x:v>
      </x:c>
    </x:row>
    <x:row r="40" ht="60" customHeight="1">
      <x:c r="A40" s="16" t="n">
        <x:v>46297</x:v>
      </x:c>
      <x:c r="B40" s="16" t="n">
        <x:v>46296.95833333333</x:v>
      </x:c>
      <x:c r="C40" s="2" t="str">
        <x:v>Overnight</x:v>
      </x:c>
      <x:c r="D40" s="2" t="str">
        <x:v>Naomi Osaka over Maria Timofeeva</x:v>
      </x:c>
      <x:c r="E40" s="13" t="n">
        <x:v>0.8018</x:v>
      </x:c>
      <x:c r="F40" s="19"/>
      <x:c r="G40" s="19"/>
      <x:c r="H40" s="13" t="n">
        <x:v>0.75</x:v>
      </x:c>
      <x:c r="I40" s="2" t="n">
        <x:v>0</x:v>
      </x:c>
      <x:c r="J40" s="6" t="n">
        <x:v>0</x:v>
      </x:c>
      <x:c r="K40" s="13"/>
      <x:c r="L40" s="2"/>
      <x:c r="M40" s="2" t="str">
        <x:v>No verified Kalshi event</x:v>
      </x:c>
      <x:c r="N40" s="33" t="str">
        <x:v>1234/1516 historical wins in the 80%–85% band. Timing unverified; planning survival includes a 5% policy discount to the live model and historical uncertainty. No verified Kalshi event Fee unavailable</x:v>
      </x:c>
      <x:c r="O40" s="33"/>
      <x:c r="P40" s="33" t="str"/>
      <x:c r="Q40" s="9" t="n">
        <x:v>46295.45625</x:v>
      </x:c>
      <x:c r="R40" s="13" t="n">
        <x:v>0.7517999999999999</x:v>
      </x:c>
      <x:c r="S40" s="13" t="n">
        <x:v>0.8139841688654353</x:v>
      </x:c>
      <x:c r="T40" s="2" t="n">
        <x:v>1516</x:v>
      </x:c>
      <x:c r="U40" s="2" t="str">
        <x:v>WTA tennis</x:v>
      </x:c>
      <x:c r="V40" s="2"/>
      <x:c r="W40" s="33" t="str">
        <x:v>Unverified</x:v>
      </x:c>
      <x:c r="X40" s="33" t="str">
        <x:v>See webpage for reported and unavailable source coverage.</x:v>
      </x:c>
      <x:c r="Y40" s="13" t="n">
        <x:v>0.8018</x:v>
      </x:c>
    </x:row>
    <x:row r="41" ht="60" customHeight="1">
      <x:c r="A41" s="15" t="n">
        <x:v>46297</x:v>
      </x:c>
      <x:c r="B41" s="15" t="n">
        <x:v>46296.95833333333</x:v>
      </x:c>
      <x:c r="C41" s="10" t="str">
        <x:v>Overnight</x:v>
      </x:c>
      <x:c r="D41" s="10" t="str">
        <x:v>Sara Sorribes Tormo over TBD</x:v>
      </x:c>
      <x:c r="E41" s="12" t="n">
        <x:v>0.8004</x:v>
      </x:c>
      <x:c r="F41" s="18"/>
      <x:c r="G41" s="18"/>
      <x:c r="H41" s="12" t="n">
        <x:v>0.75</x:v>
      </x:c>
      <x:c r="I41" s="10" t="n">
        <x:v>0</x:v>
      </x:c>
      <x:c r="J41" s="6" t="n">
        <x:v>0</x:v>
      </x:c>
      <x:c r="K41" s="12"/>
      <x:c r="L41" s="10"/>
      <x:c r="M41" s="10" t="str">
        <x:v>Unresolved player identity</x:v>
      </x:c>
      <x:c r="N41" s="32" t="str">
        <x:v>1234/1516 historical wins in the 80%–85% band. Timing unverified; planning survival includes a 5% policy discount to the live model and historical uncertainty. Unresolved player identity No verified Kalshi event Fee unavailable Opponent not yet determined</x:v>
      </x:c>
      <x:c r="O41" s="32"/>
      <x:c r="P41" s="32" t="str"/>
      <x:c r="Q41" s="17" t="n">
        <x:v>46295.45625</x:v>
      </x:c>
      <x:c r="R41" s="13" t="n">
        <x:v>0.7504</x:v>
      </x:c>
      <x:c r="S41" s="13" t="n">
        <x:v>0.8139841688654353</x:v>
      </x:c>
      <x:c r="T41" s="2" t="n">
        <x:v>1516</x:v>
      </x:c>
      <x:c r="U41" s="2" t="str">
        <x:v>WTA tennis</x:v>
      </x:c>
      <x:c r="V41" s="2"/>
      <x:c r="W41" s="33" t="str">
        <x:v>Unverified</x:v>
      </x:c>
      <x:c r="X41" s="33" t="str">
        <x:v>Pick has less rest than opponent</x:v>
      </x:c>
      <x:c r="Y41" s="13" t="n">
        <x:v>0.8004</x:v>
      </x:c>
    </x:row>
    <x:row r="42" ht="60" customHeight="1">
      <x:c r="A42" s="16" t="n">
        <x:v>46297</x:v>
      </x:c>
      <x:c r="B42" s="16" t="n">
        <x:v>46296.95833333333</x:v>
      </x:c>
      <x:c r="C42" s="2" t="str">
        <x:v>Overnight</x:v>
      </x:c>
      <x:c r="D42" s="2" t="str">
        <x:v>Novak Djokovic over Bu Yunchaokete</x:v>
      </x:c>
      <x:c r="E42" s="13" t="n">
        <x:v>0.7715</x:v>
      </x:c>
      <x:c r="F42" s="19"/>
      <x:c r="G42" s="19"/>
      <x:c r="H42" s="13" t="n">
        <x:v>0.75</x:v>
      </x:c>
      <x:c r="I42" s="2" t="n">
        <x:v>0</x:v>
      </x:c>
      <x:c r="J42" s="6" t="n">
        <x:v>0</x:v>
      </x:c>
      <x:c r="K42" s="13"/>
      <x:c r="L42" s="2"/>
      <x:c r="M42" s="2" t="str">
        <x:v>No verified Kalshi event</x:v>
      </x:c>
      <x:c r="N42" s="33" t="str">
        <x:v>2420/3139 historical wins in the 75%–80% band. Timing unverified; planning survival includes a 5% policy discount to the live model and historical uncertainty. No verified Kalshi event Fee unavailable</x:v>
      </x:c>
      <x:c r="O42" s="33"/>
      <x:c r="P42" s="33" t="str"/>
      <x:c r="Q42" s="9" t="n">
        <x:v>46295.45625</x:v>
      </x:c>
      <x:c r="R42" s="13" t="n">
        <x:v>0.7214999999999999</x:v>
      </x:c>
      <x:c r="S42" s="13" t="n">
        <x:v>0.7709461611978337</x:v>
      </x:c>
      <x:c r="T42" s="2" t="n">
        <x:v>3139</x:v>
      </x:c>
      <x:c r="U42" s="2" t="str">
        <x:v>ATP tennis</x:v>
      </x:c>
      <x:c r="V42" s="2"/>
      <x:c r="W42" s="33" t="str">
        <x:v>Unverified</x:v>
      </x:c>
      <x:c r="X42" s="33" t="str">
        <x:v>See webpage for reported and unavailable source coverage.</x:v>
      </x:c>
      <x:c r="Y42" s="13" t="n">
        <x:v>0.7715</x:v>
      </x:c>
    </x:row>
    <x:row r="43" ht="60" customHeight="1">
      <x:c r="A43" s="15" t="n">
        <x:v>46297</x:v>
      </x:c>
      <x:c r="B43" s="15" t="n">
        <x:v>46296.95833333333</x:v>
      </x:c>
      <x:c r="C43" s="10" t="str">
        <x:v>Overnight</x:v>
      </x:c>
      <x:c r="D43" s="10" t="str">
        <x:v>Maja Chwalinska over Dayana Yastremska</x:v>
      </x:c>
      <x:c r="E43" s="12" t="n">
        <x:v>0.758</x:v>
      </x:c>
      <x:c r="F43" s="18"/>
      <x:c r="G43" s="18"/>
      <x:c r="H43" s="12" t="n">
        <x:v>0.75</x:v>
      </x:c>
      <x:c r="I43" s="10" t="n">
        <x:v>0</x:v>
      </x:c>
      <x:c r="J43" s="6" t="n">
        <x:v>0</x:v>
      </x:c>
      <x:c r="K43" s="12"/>
      <x:c r="L43" s="10"/>
      <x:c r="M43" s="10" t="str">
        <x:v>No verified Kalshi event</x:v>
      </x:c>
      <x:c r="N43" s="32" t="str">
        <x:v>1205/1527 historical wins in the 75%–80% band. Timing unverified; planning survival includes a 5% policy discount to the live model and historical uncertainty. No verified Kalshi event Fee unavailable</x:v>
      </x:c>
      <x:c r="O43" s="32"/>
      <x:c r="P43" s="32" t="str"/>
      <x:c r="Q43" s="17" t="n">
        <x:v>46295.45625</x:v>
      </x:c>
      <x:c r="R43" s="13" t="n">
        <x:v>0.708</x:v>
      </x:c>
      <x:c r="S43" s="13" t="n">
        <x:v>0.7891290111329404</x:v>
      </x:c>
      <x:c r="T43" s="2" t="n">
        <x:v>1527</x:v>
      </x:c>
      <x:c r="U43" s="2" t="str">
        <x:v>WTA tennis</x:v>
      </x:c>
      <x:c r="V43" s="2"/>
      <x:c r="W43" s="33" t="str">
        <x:v>Unverified</x:v>
      </x:c>
      <x:c r="X43" s="33" t="str">
        <x:v>See webpage for reported and unavailable source coverage.</x:v>
      </x:c>
      <x:c r="Y43" s="13" t="n">
        <x:v>0.758</x:v>
      </x:c>
    </x:row>
    <x:row r="44" ht="60" customHeight="1">
      <x:c r="A44" s="16" t="n">
        <x:v>46298</x:v>
      </x:c>
      <x:c r="B44" s="16" t="n">
        <x:v>46297.95833333333</x:v>
      </x:c>
      <x:c r="C44" s="2" t="str">
        <x:v>Overnight</x:v>
      </x:c>
      <x:c r="D44" s="2" t="str">
        <x:v>Wang Xinyu over TBD</x:v>
      </x:c>
      <x:c r="E44" s="13" t="n">
        <x:v>0.9214</x:v>
      </x:c>
      <x:c r="F44" s="19"/>
      <x:c r="G44" s="19"/>
      <x:c r="H44" s="13" t="n">
        <x:v>0.75</x:v>
      </x:c>
      <x:c r="I44" s="2" t="n">
        <x:v>0</x:v>
      </x:c>
      <x:c r="J44" s="6" t="n">
        <x:v>0</x:v>
      </x:c>
      <x:c r="K44" s="13"/>
      <x:c r="L44" s="2"/>
      <x:c r="M44" s="2" t="str">
        <x:v>Unresolved player identity</x:v>
      </x:c>
      <x:c r="N44" s="33" t="str">
        <x:v>1016/1115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44" s="33"/>
      <x:c r="P44" s="33" t="str"/>
      <x:c r="Q44" s="9" t="n">
        <x:v>46295.45625</x:v>
      </x:c>
      <x:c r="R44" s="13" t="n">
        <x:v>0.8714</x:v>
      </x:c>
      <x:c r="S44" s="13" t="n">
        <x:v>0.9112107623318386</x:v>
      </x:c>
      <x:c r="T44" s="2" t="n">
        <x:v>1115</x:v>
      </x:c>
      <x:c r="U44" s="2" t="str">
        <x:v>WTA tennis</x:v>
      </x:c>
      <x:c r="V44" s="2"/>
      <x:c r="W44" s="33" t="str">
        <x:v>Unverified</x:v>
      </x:c>
      <x:c r="X44" s="33" t="str">
        <x:v>Pick has less rest than opponent</x:v>
      </x:c>
      <x:c r="Y44" s="13" t="n">
        <x:v>0.9214</x:v>
      </x:c>
    </x:row>
    <x:row r="45" ht="60" customHeight="1">
      <x:c r="A45" s="15" t="n">
        <x:v>46298</x:v>
      </x:c>
      <x:c r="B45" s="15" t="n">
        <x:v>46297.95833333333</x:v>
      </x:c>
      <x:c r="C45" s="10" t="str">
        <x:v>Overnight</x:v>
      </x:c>
      <x:c r="D45" s="10" t="str">
        <x:v>Maria Sakkari over TBD</x:v>
      </x:c>
      <x:c r="E45" s="12" t="n">
        <x:v>0.904</x:v>
      </x:c>
      <x:c r="F45" s="18"/>
      <x:c r="G45" s="18"/>
      <x:c r="H45" s="12" t="n">
        <x:v>0.75</x:v>
      </x:c>
      <x:c r="I45" s="10" t="n">
        <x:v>0</x:v>
      </x:c>
      <x:c r="J45" s="6" t="n">
        <x:v>0</x:v>
      </x:c>
      <x:c r="K45" s="12"/>
      <x:c r="L45" s="10"/>
      <x:c r="M45" s="10" t="str">
        <x:v>Unresolved player identity</x:v>
      </x:c>
      <x:c r="N45" s="32" t="str">
        <x:v>1016/1115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45" s="32"/>
      <x:c r="P45" s="32" t="str"/>
      <x:c r="Q45" s="17" t="n">
        <x:v>46295.45625</x:v>
      </x:c>
      <x:c r="R45" s="13" t="n">
        <x:v>0.854</x:v>
      </x:c>
      <x:c r="S45" s="13" t="n">
        <x:v>0.9112107623318386</x:v>
      </x:c>
      <x:c r="T45" s="2" t="n">
        <x:v>1115</x:v>
      </x:c>
      <x:c r="U45" s="2" t="str">
        <x:v>WTA tennis</x:v>
      </x:c>
      <x:c r="V45" s="2"/>
      <x:c r="W45" s="33" t="str">
        <x:v>Unverified</x:v>
      </x:c>
      <x:c r="X45" s="33" t="str">
        <x:v>Pick has less rest than opponent</x:v>
      </x:c>
      <x:c r="Y45" s="13" t="n">
        <x:v>0.904</x:v>
      </x:c>
    </x:row>
    <x:row r="46" ht="60" customHeight="1">
      <x:c r="A46" s="16" t="n">
        <x:v>46298</x:v>
      </x:c>
      <x:c r="B46" s="16" t="n">
        <x:v>46297.95833333333</x:v>
      </x:c>
      <x:c r="C46" s="2" t="str">
        <x:v>Overnight</x:v>
      </x:c>
      <x:c r="D46" s="2" t="str">
        <x:v>Leylah Fernandez over TBD</x:v>
      </x:c>
      <x:c r="E46" s="13" t="n">
        <x:v>0.904</x:v>
      </x:c>
      <x:c r="F46" s="19"/>
      <x:c r="G46" s="19"/>
      <x:c r="H46" s="13" t="n">
        <x:v>0.75</x:v>
      </x:c>
      <x:c r="I46" s="2" t="n">
        <x:v>0</x:v>
      </x:c>
      <x:c r="J46" s="6" t="n">
        <x:v>0</x:v>
      </x:c>
      <x:c r="K46" s="13"/>
      <x:c r="L46" s="2"/>
      <x:c r="M46" s="2" t="str">
        <x:v>Unresolved player identity</x:v>
      </x:c>
      <x:c r="N46" s="33" t="str">
        <x:v>1016/1115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46" s="33"/>
      <x:c r="P46" s="33" t="str"/>
      <x:c r="Q46" s="9" t="n">
        <x:v>46295.45625</x:v>
      </x:c>
      <x:c r="R46" s="13" t="n">
        <x:v>0.854</x:v>
      </x:c>
      <x:c r="S46" s="13" t="n">
        <x:v>0.9112107623318386</x:v>
      </x:c>
      <x:c r="T46" s="2" t="n">
        <x:v>1115</x:v>
      </x:c>
      <x:c r="U46" s="2" t="str">
        <x:v>WTA tennis</x:v>
      </x:c>
      <x:c r="V46" s="2"/>
      <x:c r="W46" s="33" t="str">
        <x:v>Unverified</x:v>
      </x:c>
      <x:c r="X46" s="33" t="str">
        <x:v>Pick has at least two additional matches in the last seven days; Pick has less rest than opponent</x:v>
      </x:c>
      <x:c r="Y46" s="13" t="n">
        <x:v>0.904</x:v>
      </x:c>
    </x:row>
    <x:row r="47" ht="60" customHeight="1">
      <x:c r="A47" s="15" t="n">
        <x:v>46298</x:v>
      </x:c>
      <x:c r="B47" s="15" t="n">
        <x:v>46297.95833333333</x:v>
      </x:c>
      <x:c r="C47" s="10" t="str">
        <x:v>Overnight</x:v>
      </x:c>
      <x:c r="D47" s="10" t="str">
        <x:v>Elise Mertens over TBD</x:v>
      </x:c>
      <x:c r="E47" s="12" t="n">
        <x:v>0.904</x:v>
      </x:c>
      <x:c r="F47" s="18"/>
      <x:c r="G47" s="18"/>
      <x:c r="H47" s="12" t="n">
        <x:v>0.75</x:v>
      </x:c>
      <x:c r="I47" s="10" t="n">
        <x:v>0</x:v>
      </x:c>
      <x:c r="J47" s="6" t="n">
        <x:v>0</x:v>
      </x:c>
      <x:c r="K47" s="12"/>
      <x:c r="L47" s="10"/>
      <x:c r="M47" s="10" t="str">
        <x:v>Unresolved player identity</x:v>
      </x:c>
      <x:c r="N47" s="32" t="str">
        <x:v>1016/1115 historical wins in the 90%–95% band. Timing unverified; planning survival includes a 5% policy discount to the live model and historical uncertainty. Unresolved player identity No verified Kalshi event Fee unavailable Opponent not yet determined</x:v>
      </x:c>
      <x:c r="O47" s="32"/>
      <x:c r="P47" s="32" t="str"/>
      <x:c r="Q47" s="17" t="n">
        <x:v>46295.45625</x:v>
      </x:c>
      <x:c r="R47" s="13" t="n">
        <x:v>0.854</x:v>
      </x:c>
      <x:c r="S47" s="13" t="n">
        <x:v>0.9112107623318386</x:v>
      </x:c>
      <x:c r="T47" s="2" t="n">
        <x:v>1115</x:v>
      </x:c>
      <x:c r="U47" s="2" t="str">
        <x:v>WTA tennis</x:v>
      </x:c>
      <x:c r="V47" s="2"/>
      <x:c r="W47" s="33" t="str">
        <x:v>Unverified</x:v>
      </x:c>
      <x:c r="X47" s="33" t="str">
        <x:v>Pick has less rest than opponent</x:v>
      </x:c>
      <x:c r="Y47" s="13" t="n">
        <x:v>0.904</x:v>
      </x:c>
    </x:row>
    <x:row r="48" ht="60" customHeight="1">
      <x:c r="A48" s="16" t="n">
        <x:v>46298</x:v>
      </x:c>
      <x:c r="B48" s="16" t="n">
        <x:v>46297.95833333333</x:v>
      </x:c>
      <x:c r="C48" s="2" t="str">
        <x:v>Overnight</x:v>
      </x:c>
      <x:c r="D48" s="2" t="str">
        <x:v>Iva Jovic over TBD</x:v>
      </x:c>
      <x:c r="E48" s="13" t="n">
        <x:v>0.8895</x:v>
      </x:c>
      <x:c r="F48" s="19"/>
      <x:c r="G48" s="19"/>
      <x:c r="H48" s="13" t="n">
        <x:v>0.75</x:v>
      </x:c>
      <x:c r="I48" s="2" t="n">
        <x:v>0</x:v>
      </x:c>
      <x:c r="J48" s="6" t="n">
        <x:v>0</x:v>
      </x:c>
      <x:c r="K48" s="13"/>
      <x:c r="L48" s="2"/>
      <x:c r="M48" s="2" t="str">
        <x:v>Unresolved player identity</x:v>
      </x:c>
      <x:c r="N48" s="33" t="str">
        <x:v>872/1010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48" s="33"/>
      <x:c r="P48" s="33" t="str"/>
      <x:c r="Q48" s="9" t="n">
        <x:v>46295.45625</x:v>
      </x:c>
      <x:c r="R48" s="13" t="n">
        <x:v>0.8329466357308585</x:v>
      </x:c>
      <x:c r="S48" s="13" t="n">
        <x:v>0.8633663366336634</x:v>
      </x:c>
      <x:c r="T48" s="2" t="n">
        <x:v>1010</x:v>
      </x:c>
      <x:c r="U48" s="2" t="str">
        <x:v>WTA tennis</x:v>
      </x:c>
      <x:c r="V48" s="2"/>
      <x:c r="W48" s="33" t="str">
        <x:v>Unverified</x:v>
      </x:c>
      <x:c r="X48" s="33" t="str">
        <x:v>Pick has less rest than opponent</x:v>
      </x:c>
      <x:c r="Y48" s="13" t="n">
        <x:v>0.8895</x:v>
      </x:c>
    </x:row>
    <x:row r="49" ht="60" customHeight="1">
      <x:c r="A49" s="15" t="n">
        <x:v>46298</x:v>
      </x:c>
      <x:c r="B49" s="15" t="n">
        <x:v>46297.95833333333</x:v>
      </x:c>
      <x:c r="C49" s="10" t="str">
        <x:v>Overnight</x:v>
      </x:c>
      <x:c r="D49" s="10" t="str">
        <x:v>Jelena Ostapenko over TBD</x:v>
      </x:c>
      <x:c r="E49" s="12" t="n">
        <x:v>0.8895</x:v>
      </x:c>
      <x:c r="F49" s="18"/>
      <x:c r="G49" s="18"/>
      <x:c r="H49" s="12" t="n">
        <x:v>0.75</x:v>
      </x:c>
      <x:c r="I49" s="10" t="n">
        <x:v>0</x:v>
      </x:c>
      <x:c r="J49" s="6" t="n">
        <x:v>0</x:v>
      </x:c>
      <x:c r="K49" s="12"/>
      <x:c r="L49" s="10"/>
      <x:c r="M49" s="10" t="str">
        <x:v>Unresolved player identity</x:v>
      </x:c>
      <x:c r="N49" s="32" t="str">
        <x:v>872/1010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49" s="32"/>
      <x:c r="P49" s="32" t="str"/>
      <x:c r="Q49" s="17" t="n">
        <x:v>46295.45625</x:v>
      </x:c>
      <x:c r="R49" s="13" t="n">
        <x:v>0.8329466357308585</x:v>
      </x:c>
      <x:c r="S49" s="13" t="n">
        <x:v>0.8633663366336634</x:v>
      </x:c>
      <x:c r="T49" s="2" t="n">
        <x:v>1010</x:v>
      </x:c>
      <x:c r="U49" s="2" t="str">
        <x:v>WTA tennis</x:v>
      </x:c>
      <x:c r="V49" s="2"/>
      <x:c r="W49" s="33" t="str">
        <x:v>Unverified</x:v>
      </x:c>
      <x:c r="X49" s="33" t="str">
        <x:v>Pick has less rest than opponent</x:v>
      </x:c>
      <x:c r="Y49" s="13" t="n">
        <x:v>0.8895</x:v>
      </x:c>
    </x:row>
    <x:row r="50" ht="60" customHeight="1">
      <x:c r="A50" s="16" t="n">
        <x:v>46298</x:v>
      </x:c>
      <x:c r="B50" s="16" t="n">
        <x:v>46297.95833333333</x:v>
      </x:c>
      <x:c r="C50" s="2" t="str">
        <x:v>Overnight</x:v>
      </x:c>
      <x:c r="D50" s="2" t="str">
        <x:v>Cristina Bucsa over TBD</x:v>
      </x:c>
      <x:c r="E50" s="13" t="n">
        <x:v>0.8564</x:v>
      </x:c>
      <x:c r="F50" s="19"/>
      <x:c r="G50" s="19"/>
      <x:c r="H50" s="13" t="n">
        <x:v>0.75</x:v>
      </x:c>
      <x:c r="I50" s="2" t="n">
        <x:v>0</x:v>
      </x:c>
      <x:c r="J50" s="6" t="n">
        <x:v>0</x:v>
      </x:c>
      <x:c r="K50" s="13"/>
      <x:c r="L50" s="2"/>
      <x:c r="M50" s="2" t="str">
        <x:v>Unresolved player identity</x:v>
      </x:c>
      <x:c r="N50" s="33" t="str">
        <x:v>872/1010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50" s="33"/>
      <x:c r="P50" s="33" t="str"/>
      <x:c r="Q50" s="9" t="n">
        <x:v>46295.45625</x:v>
      </x:c>
      <x:c r="R50" s="13" t="n">
        <x:v>0.8064</x:v>
      </x:c>
      <x:c r="S50" s="13" t="n">
        <x:v>0.8633663366336634</x:v>
      </x:c>
      <x:c r="T50" s="2" t="n">
        <x:v>1010</x:v>
      </x:c>
      <x:c r="U50" s="2" t="str">
        <x:v>WTA tennis</x:v>
      </x:c>
      <x:c r="V50" s="2"/>
      <x:c r="W50" s="33" t="str">
        <x:v>Unverified</x:v>
      </x:c>
      <x:c r="X50" s="33" t="str">
        <x:v>Pick has less rest than opponent</x:v>
      </x:c>
      <x:c r="Y50" s="13" t="n">
        <x:v>0.8564</x:v>
      </x:c>
    </x:row>
    <x:row r="51" ht="60" customHeight="1">
      <x:c r="A51" s="15" t="n">
        <x:v>46298</x:v>
      </x:c>
      <x:c r="B51" s="15" t="n">
        <x:v>46297.95833333333</x:v>
      </x:c>
      <x:c r="C51" s="10" t="str">
        <x:v>Overnight</x:v>
      </x:c>
      <x:c r="D51" s="10" t="str">
        <x:v>Donna Vekic over TBD</x:v>
      </x:c>
      <x:c r="E51" s="12" t="n">
        <x:v>0.8564</x:v>
      </x:c>
      <x:c r="F51" s="18"/>
      <x:c r="G51" s="18"/>
      <x:c r="H51" s="12" t="n">
        <x:v>0.75</x:v>
      </x:c>
      <x:c r="I51" s="10" t="n">
        <x:v>0</x:v>
      </x:c>
      <x:c r="J51" s="6" t="n">
        <x:v>0</x:v>
      </x:c>
      <x:c r="K51" s="12"/>
      <x:c r="L51" s="10"/>
      <x:c r="M51" s="10" t="str">
        <x:v>Unresolved player identity</x:v>
      </x:c>
      <x:c r="N51" s="32" t="str">
        <x:v>872/1010 historical wins in the 85%–90% band. Timing unverified; planning survival includes a 5% policy discount to the live model and historical uncertainty. Unresolved player identity No verified Kalshi event Fee unavailable Opponent not yet determined</x:v>
      </x:c>
      <x:c r="O51" s="32"/>
      <x:c r="P51" s="32" t="str"/>
      <x:c r="Q51" s="17" t="n">
        <x:v>46295.45625</x:v>
      </x:c>
      <x:c r="R51" s="13" t="n">
        <x:v>0.8064</x:v>
      </x:c>
      <x:c r="S51" s="13" t="n">
        <x:v>0.8633663366336634</x:v>
      </x:c>
      <x:c r="T51" s="2" t="n">
        <x:v>1010</x:v>
      </x:c>
      <x:c r="U51" s="2" t="str">
        <x:v>WTA tennis</x:v>
      </x:c>
      <x:c r="V51" s="2"/>
      <x:c r="W51" s="33" t="str">
        <x:v>Unverified</x:v>
      </x:c>
      <x:c r="X51" s="33" t="str">
        <x:v>Pick has less rest than opponent</x:v>
      </x:c>
      <x:c r="Y51" s="13" t="n">
        <x:v>0.8564</x:v>
      </x:c>
    </x:row>
    <x:row r="52" ht="60" customHeight="1">
      <x:c r="A52" s="16" t="n">
        <x:v>46298</x:v>
      </x:c>
      <x:c r="B52" s="16" t="n">
        <x:v>46297.95833333333</x:v>
      </x:c>
      <x:c r="C52" s="2" t="str">
        <x:v>Overnight</x:v>
      </x:c>
      <x:c r="D52" s="2" t="str">
        <x:v>Elena Rybakina over TBD</x:v>
      </x:c>
      <x:c r="E52" s="13" t="n">
        <x:v>0.8144</x:v>
      </x:c>
      <x:c r="F52" s="19"/>
      <x:c r="G52" s="19"/>
      <x:c r="H52" s="13" t="n">
        <x:v>0.75</x:v>
      </x:c>
      <x:c r="I52" s="2" t="n">
        <x:v>0</x:v>
      </x:c>
      <x:c r="J52" s="6" t="n">
        <x:v>0</x:v>
      </x:c>
      <x:c r="K52" s="13"/>
      <x:c r="L52" s="2"/>
      <x:c r="M52" s="2" t="str">
        <x:v>Unresolved player identity</x:v>
      </x:c>
      <x:c r="N52" s="33" t="str">
        <x:v>1234/1516 historical wins in the 80%–85% band. Timing unverified; planning survival includes a 5% policy discount to the live model and historical uncertainty. Unresolved player identity No verified Kalshi event Fee unavailable Opponent not yet determined</x:v>
      </x:c>
      <x:c r="O52" s="33"/>
      <x:c r="P52" s="33" t="str"/>
      <x:c r="Q52" s="9" t="n">
        <x:v>46295.45625</x:v>
      </x:c>
      <x:c r="R52" s="13" t="n">
        <x:v>0.7644</x:v>
      </x:c>
      <x:c r="S52" s="13" t="n">
        <x:v>0.8139841688654353</x:v>
      </x:c>
      <x:c r="T52" s="2" t="n">
        <x:v>1516</x:v>
      </x:c>
      <x:c r="U52" s="2" t="str">
        <x:v>WTA tennis</x:v>
      </x:c>
      <x:c r="V52" s="2"/>
      <x:c r="W52" s="33" t="str">
        <x:v>Unverified</x:v>
      </x:c>
      <x:c r="X52" s="33" t="str">
        <x:v>Pick has less rest than opponent</x:v>
      </x:c>
      <x:c r="Y52" s="13" t="n">
        <x:v>0.8144</x:v>
      </x:c>
    </x:row>
    <x:row r="53" ht="60" customHeight="1">
      <x:c r="A53" s="15" t="n">
        <x:v>46298</x:v>
      </x:c>
      <x:c r="B53" s="15" t="n">
        <x:v>46297.95833333333</x:v>
      </x:c>
      <x:c r="C53" s="10" t="str">
        <x:v>Overnight</x:v>
      </x:c>
      <x:c r="D53" s="10" t="str">
        <x:v>Coco Gauff over TBD</x:v>
      </x:c>
      <x:c r="E53" s="12" t="n">
        <x:v>0.763</x:v>
      </x:c>
      <x:c r="F53" s="18"/>
      <x:c r="G53" s="18"/>
      <x:c r="H53" s="12" t="n">
        <x:v>0.75</x:v>
      </x:c>
      <x:c r="I53" s="10" t="n">
        <x:v>0</x:v>
      </x:c>
      <x:c r="J53" s="6" t="n">
        <x:v>0</x:v>
      </x:c>
      <x:c r="K53" s="12"/>
      <x:c r="L53" s="10"/>
      <x:c r="M53" s="10" t="str">
        <x:v>Unresolved player identity</x:v>
      </x:c>
      <x:c r="N53" s="32" t="str">
        <x:v>1205/1527 historical wins in the 75%–80% band. Timing unverified; planning survival includes a 5% policy discount to the live model and historical uncertainty. Unresolved player identity No verified Kalshi event Fee unavailable Opponent not yet determined</x:v>
      </x:c>
      <x:c r="O53" s="32"/>
      <x:c r="P53" s="32" t="str"/>
      <x:c r="Q53" s="17" t="n">
        <x:v>46295.45625</x:v>
      </x:c>
      <x:c r="R53" s="13" t="n">
        <x:v>0.713</x:v>
      </x:c>
      <x:c r="S53" s="13" t="n">
        <x:v>0.7891290111329404</x:v>
      </x:c>
      <x:c r="T53" s="2" t="n">
        <x:v>1527</x:v>
      </x:c>
      <x:c r="U53" s="2" t="str">
        <x:v>WTA tennis</x:v>
      </x:c>
      <x:c r="V53" s="2"/>
      <x:c r="W53" s="33" t="str">
        <x:v>Unverified</x:v>
      </x:c>
      <x:c r="X53" s="33" t="str">
        <x:v>Pick has less rest than opponent</x:v>
      </x:c>
      <x:c r="Y53" s="13" t="n">
        <x:v>0.763</x:v>
      </x:c>
    </x:row>
    <x:row r="54" ht="60" customHeight="1">
      <x:c r="A54" s="16" t="n">
        <x:v>46298</x:v>
      </x:c>
      <x:c r="B54" s="16" t="n">
        <x:v>46297.95833333333</x:v>
      </x:c>
      <x:c r="C54" s="2" t="str">
        <x:v>Overnight</x:v>
      </x:c>
      <x:c r="D54" s="2" t="str">
        <x:v>Marie Bouzkova over TBD</x:v>
      </x:c>
      <x:c r="E54" s="13" t="n">
        <x:v>0.7552</x:v>
      </x:c>
      <x:c r="F54" s="19"/>
      <x:c r="G54" s="19"/>
      <x:c r="H54" s="13" t="n">
        <x:v>0.75</x:v>
      </x:c>
      <x:c r="I54" s="2" t="n">
        <x:v>0</x:v>
      </x:c>
      <x:c r="J54" s="6" t="n">
        <x:v>0</x:v>
      </x:c>
      <x:c r="K54" s="13"/>
      <x:c r="L54" s="2"/>
      <x:c r="M54" s="2" t="str">
        <x:v>Unresolved player identity</x:v>
      </x:c>
      <x:c r="N54" s="33" t="str">
        <x:v>1205/1527 historical wins in the 75%–80% band. Timing unverified; planning survival includes a 5% policy discount to the live model and historical uncertainty. Unresolved player identity No verified Kalshi event Fee unavailable Opponent not yet determined</x:v>
      </x:c>
      <x:c r="O54" s="33"/>
      <x:c r="P54" s="33" t="str"/>
      <x:c r="Q54" s="9" t="n">
        <x:v>46295.45625</x:v>
      </x:c>
      <x:c r="R54" s="13" t="n">
        <x:v>0.7051999999999999</x:v>
      </x:c>
      <x:c r="S54" s="13" t="n">
        <x:v>0.7891290111329404</x:v>
      </x:c>
      <x:c r="T54" s="2" t="n">
        <x:v>1527</x:v>
      </x:c>
      <x:c r="U54" s="2" t="str">
        <x:v>WTA tennis</x:v>
      </x:c>
      <x:c r="V54" s="2"/>
      <x:c r="W54" s="33" t="str">
        <x:v>Unverified</x:v>
      </x:c>
      <x:c r="X54" s="33" t="str">
        <x:v>Pick has less rest than opponent</x:v>
      </x:c>
      <x:c r="Y54" s="13" t="n">
        <x:v>0.7552</x:v>
      </x:c>
    </x:row>
    <x:row r="55" ht="60" customHeight="1">
      <x:c r="A55" s="15" t="n">
        <x:v>46298</x:v>
      </x:c>
      <x:c r="B55" s="15" t="n">
        <x:v>46297.95833333333</x:v>
      </x:c>
      <x:c r="C55" s="10" t="str">
        <x:v>Overnight</x:v>
      </x:c>
      <x:c r="D55" s="10" t="str">
        <x:v>Iga Swiatek over TBD</x:v>
      </x:c>
      <x:c r="E55" s="12" t="n">
        <x:v>0.7551</x:v>
      </x:c>
      <x:c r="F55" s="18"/>
      <x:c r="G55" s="18"/>
      <x:c r="H55" s="12" t="n">
        <x:v>0.75</x:v>
      </x:c>
      <x:c r="I55" s="10" t="n">
        <x:v>0</x:v>
      </x:c>
      <x:c r="J55" s="6" t="n">
        <x:v>0</x:v>
      </x:c>
      <x:c r="K55" s="12"/>
      <x:c r="L55" s="10"/>
      <x:c r="M55" s="10" t="str">
        <x:v>Unresolved player identity</x:v>
      </x:c>
      <x:c r="N55" s="32" t="str">
        <x:v>1205/1527 historical wins in the 75%–80% band. Timing unverified; planning survival includes a 5% policy discount to the live model and historical uncertainty. Unresolved player identity No verified Kalshi event Fee unavailable Opponent not yet determined</x:v>
      </x:c>
      <x:c r="O55" s="32"/>
      <x:c r="P55" s="32" t="str"/>
      <x:c r="Q55" s="17" t="n">
        <x:v>46295.45625</x:v>
      </x:c>
      <x:c r="R55" s="13" t="n">
        <x:v>0.7051</x:v>
      </x:c>
      <x:c r="S55" s="13" t="n">
        <x:v>0.7891290111329404</x:v>
      </x:c>
      <x:c r="T55" s="2" t="n">
        <x:v>1527</x:v>
      </x:c>
      <x:c r="U55" s="2" t="str">
        <x:v>WTA tennis</x:v>
      </x:c>
      <x:c r="V55" s="2"/>
      <x:c r="W55" s="33" t="str">
        <x:v>Unverified</x:v>
      </x:c>
      <x:c r="X55" s="33" t="str">
        <x:v>Pick has less rest than opponent</x:v>
      </x:c>
      <x:c r="Y55" s="13" t="n">
        <x:v>0.7551</x:v>
      </x:c>
    </x:row>
    <x:row r="56" ht="60" customHeight="1">
      <x:c r="A56" s="16" t="n">
        <x:v>46298.5</x:v>
      </x:c>
      <x:c r="B56" s="16" t="n">
        <x:v>46298.45833333333</x:v>
      </x:c>
      <x:c r="C56" s="2" t="str">
        <x:v>Afternoon</x:v>
      </x:c>
      <x:c r="D56" s="2" t="str">
        <x:v>SMU over Boston College</x:v>
      </x:c>
      <x:c r="E56" s="13" t="n">
        <x:v>0.9159</x:v>
      </x:c>
      <x:c r="F56" s="19" t="n">
        <x:v>0.92</x:v>
      </x:c>
      <x:c r="G56" s="19" t="n">
        <x:v>0.84</x:v>
      </x:c>
      <x:c r="H56" s="13" t="n">
        <x:v>0.75</x:v>
      </x:c>
      <x:c r="I56" s="2" t="n">
        <x:v>0</x:v>
      </x:c>
      <x:c r="J56" s="6" t="n">
        <x:v>0</x:v>
      </x:c>
      <x:c r="K56" s="13" t="n">
        <x:v>0.07</x:v>
      </x:c>
      <x:c r="L56" s="2" t="n">
        <x:v>48622.46</x:v>
      </x:c>
      <x:c r="M56" s="2" t="str">
        <x:v>Above price ceiling</x:v>
      </x:c>
      <x:c r="N56" s="33" t="str">
        <x:v>1126/1201 historical wins in the 90%–95% band. Historical base Elo proxy; planning survival includes a 3% policy discount to the live model and historical uncertainty. Above price ceiling</x:v>
      </x:c>
      <x:c r="O56" s="33" t="str">
        <x:v>KXNCAAFGAME-26OCT03BCSMU-SMU</x:v>
      </x:c>
      <x:c r="P56" s="33" t="str">
        <x:v>https://external-api.kalshi.com/trade-api/v2/markets/KXNCAAFGAME-26OCT03BCSMU-SMU</x:v>
      </x:c>
      <x:c r="Q56" s="9" t="n">
        <x:v>46295.45347222222</x:v>
      </x:c>
      <x:c r="R56" s="13" t="n">
        <x:v>0.8859</x:v>
      </x:c>
      <x:c r="S56" s="13" t="n">
        <x:v>0.9375520399666945</x:v>
      </x:c>
      <x:c r="T56" s="2" t="n">
        <x:v>1201</x:v>
      </x:c>
      <x:c r="U56" s="2" t="str">
        <x:v>College football</x:v>
      </x:c>
      <x:c r="V56" s="2" t="str">
        <x:v>https://kalshi.com/markets/kxncaafgame/x/kxncaafgame-26oct03bcsmu</x:v>
      </x:c>
      <x:c r="W56" s="33" t="str">
        <x:v>exact</x:v>
      </x:c>
      <x:c r="X56" s="33" t="str">
        <x:v>See webpage for reported and unavailable source coverage.</x:v>
      </x:c>
      <x:c r="Y56" s="13" t="n">
        <x:v>0.9050582743184075</x:v>
      </x:c>
    </x:row>
    <x:row r="57" ht="60" customHeight="1">
      <x:c r="A57" s="15" t="n">
        <x:v>46298.5</x:v>
      </x:c>
      <x:c r="B57" s="15" t="n">
        <x:v>46298.45833333333</x:v>
      </x:c>
      <x:c r="C57" s="10" t="str">
        <x:v>Afternoon</x:v>
      </x:c>
      <x:c r="D57" s="10" t="str">
        <x:v>Notre Dame over North Carolina</x:v>
      </x:c>
      <x:c r="E57" s="12" t="n">
        <x:v>0.8504</x:v>
      </x:c>
      <x:c r="F57" s="18" t="n">
        <x:v>0.94</x:v>
      </x:c>
      <x:c r="G57" s="18" t="n">
        <x:v>0.77</x:v>
      </x:c>
      <x:c r="H57" s="12" t="n">
        <x:v>0.75</x:v>
      </x:c>
      <x:c r="I57" s="10" t="n">
        <x:v>0</x:v>
      </x:c>
      <x:c r="J57" s="6" t="n">
        <x:v>0</x:v>
      </x:c>
      <x:c r="K57" s="12" t="n">
        <x:v>0.07</x:v>
      </x:c>
      <x:c r="L57" s="10" t="n">
        <x:v>168392.01</x:v>
      </x:c>
      <x:c r="M57" s="10" t="str">
        <x:v>Above price ceiling</x:v>
      </x:c>
      <x:c r="N57" s="32" t="str">
        <x:v>1212/1342 historical wins in the 85%–90% band. Historical base Elo proxy; planning survival includes a 3% policy discount to the live model and historical uncertainty. Above price ceiling</x:v>
      </x:c>
      <x:c r="O57" s="32" t="str">
        <x:v>KXNCAAFGAME-26OCT03NDUNC-ND</x:v>
      </x:c>
      <x:c r="P57" s="32" t="str">
        <x:v>https://external-api.kalshi.com/trade-api/v2/markets/KXNCAAFGAME-26OCT03NDUNC-ND</x:v>
      </x:c>
      <x:c r="Q57" s="17" t="n">
        <x:v>46295.45347222222</x:v>
      </x:c>
      <x:c r="R57" s="13" t="n">
        <x:v>0.8204</x:v>
      </x:c>
      <x:c r="S57" s="13" t="n">
        <x:v>0.9031296572280179</x:v>
      </x:c>
      <x:c r="T57" s="2" t="n">
        <x:v>1342</x:v>
      </x:c>
      <x:c r="U57" s="2" t="str">
        <x:v>College football</x:v>
      </x:c>
      <x:c r="V57" s="2" t="str">
        <x:v>https://kalshi.com/markets/kxncaafgame/x/kxncaafgame-26oct03ndunc</x:v>
      </x:c>
      <x:c r="W57" s="33" t="str">
        <x:v>exact</x:v>
      </x:c>
      <x:c r="X57" s="33" t="str">
        <x:v>North Carolina: quarterback not verified by source; Notre Dame: quarterback not verified by source</x:v>
      </x:c>
      <x:c r="Y57" s="13" t="n">
        <x:v>0.8334363763944836</x:v>
      </x:c>
    </x:row>
    <x:row r="58" ht="60" customHeight="1">
      <x:c r="A58" s="16" t="n">
        <x:v>46298.5</x:v>
      </x:c>
      <x:c r="B58" s="16" t="n">
        <x:v>46298.45833333333</x:v>
      </x:c>
      <x:c r="C58" s="2" t="str">
        <x:v>Afternoon</x:v>
      </x:c>
      <x:c r="D58" s="2" t="str">
        <x:v>UConn over Syracuse</x:v>
      </x:c>
      <x:c r="E58" s="13" t="n">
        <x:v>0.7644</x:v>
      </x:c>
      <x:c r="F58" s="19" t="n">
        <x:v>0.32</x:v>
      </x:c>
      <x:c r="G58" s="19" t="n">
        <x:v>0.68</x:v>
      </x:c>
      <x:c r="H58" s="13" t="n">
        <x:v>0.75</x:v>
      </x:c>
      <x:c r="I58" s="2" t="n">
        <x:v>0</x:v>
      </x:c>
      <x:c r="J58" s="6" t="n">
        <x:v>0</x:v>
      </x:c>
      <x:c r="K58" s="13" t="n">
        <x:v>0.07</x:v>
      </x:c>
      <x:c r="L58" s="2" t="n">
        <x:v>24950.35</x:v>
      </x:c>
      <x:c r="M58" s="2" t="str">
        <x:v>Model-market disagreement too large</x:v>
      </x:c>
      <x:c r="N58" s="33" t="str">
        <x:v>1196/1522 historical wins in the 75%–80% band. Historical base Elo proxy; planning survival includes a 3% policy discount to the live model and historical uncertainty. Model-market disagreement too large</x:v>
      </x:c>
      <x:c r="O58" s="33" t="str">
        <x:v>KXNCAAFGAME-26OCT03SYRCONN-CONN</x:v>
      </x:c>
      <x:c r="P58" s="33" t="str">
        <x:v>https://external-api.kalshi.com/trade-api/v2/markets/KXNCAAFGAME-26OCT03SYRCONN-CONN</x:v>
      </x:c>
      <x:c r="Q58" s="9" t="n">
        <x:v>46295.45347222222</x:v>
      </x:c>
      <x:c r="R58" s="13" t="n">
        <x:v>0.7343999999999999</x:v>
      </x:c>
      <x:c r="S58" s="13" t="n">
        <x:v>0.78580814717477</x:v>
      </x:c>
      <x:c r="T58" s="2" t="n">
        <x:v>1522</x:v>
      </x:c>
      <x:c r="U58" s="2" t="str">
        <x:v>College football</x:v>
      </x:c>
      <x:c r="V58" s="2" t="str">
        <x:v>https://kalshi.com/markets/kxncaafgame/x/kxncaafgame-26oct03syrconn</x:v>
      </x:c>
      <x:c r="W58" s="33" t="str">
        <x:v>exact</x:v>
      </x:c>
      <x:c r="X58" s="33" t="str">
        <x:v>Syracuse: quarterback not verified by source</x:v>
      </x:c>
      <x:c r="Y58" s="13" t="n">
        <x:v>0.7409116668834643</x:v>
      </x:c>
    </x:row>
    <x:row r="59" ht="60" customHeight="1">
      <x:c r="A59" s="15" t="n">
        <x:v>46298.52083333333</x:v>
      </x:c>
      <x:c r="B59" s="15" t="n">
        <x:v>46298.47916666667</x:v>
      </x:c>
      <x:c r="C59" s="10" t="str">
        <x:v>Afternoon</x:v>
      </x:c>
      <x:c r="D59" s="10" t="str">
        <x:v>Wisconsin over Michigan State</x:v>
      </x:c>
      <x:c r="E59" s="12" t="n">
        <x:v>0.7665</x:v>
      </x:c>
      <x:c r="F59" s="18" t="n">
        <x:v>0.79</x:v>
      </x:c>
      <x:c r="G59" s="18" t="n">
        <x:v>0.69</x:v>
      </x:c>
      <x:c r="H59" s="12" t="n">
        <x:v>0.75</x:v>
      </x:c>
      <x:c r="I59" s="10" t="n">
        <x:v>0</x:v>
      </x:c>
      <x:c r="J59" s="6" t="n">
        <x:v>0</x:v>
      </x:c>
      <x:c r="K59" s="12" t="n">
        <x:v>0.07</x:v>
      </x:c>
      <x:c r="L59" s="10" t="n">
        <x:v>17903.16</x:v>
      </x:c>
      <x:c r="M59" s="10" t="str">
        <x:v>Above price ceiling</x:v>
      </x:c>
      <x:c r="N59" s="32" t="str">
        <x:v>1196/1522 historical wins in the 75%–80% band. Historical base Elo proxy; planning survival includes a 3% policy discount to the live model and historical uncertainty. Above price ceiling</x:v>
      </x:c>
      <x:c r="O59" s="32" t="str">
        <x:v>KXNCAAFGAME-26OCT03MSUWIS-WIS</x:v>
      </x:c>
      <x:c r="P59" s="32" t="str">
        <x:v>https://external-api.kalshi.com/trade-api/v2/markets/KXNCAAFGAME-26OCT03MSUWIS-WIS</x:v>
      </x:c>
      <x:c r="Q59" s="17" t="n">
        <x:v>46295.45347222222</x:v>
      </x:c>
      <x:c r="R59" s="13" t="n">
        <x:v>0.7364999999999999</x:v>
      </x:c>
      <x:c r="S59" s="13" t="n">
        <x:v>0.78580814717477</x:v>
      </x:c>
      <x:c r="T59" s="2" t="n">
        <x:v>1522</x:v>
      </x:c>
      <x:c r="U59" s="2" t="str">
        <x:v>College football</x:v>
      </x:c>
      <x:c r="V59" s="2" t="str">
        <x:v>https://kalshi.com/markets/kxncaafgame/x/kxncaafgame-26oct03msuwis</x:v>
      </x:c>
      <x:c r="W59" s="33" t="str">
        <x:v>exact</x:v>
      </x:c>
      <x:c r="X59" s="33" t="str">
        <x:v>See webpage for reported and unavailable source coverage.</x:v>
      </x:c>
      <x:c r="Y59" s="13" t="n">
        <x:v>0.7589687932913378</x:v>
      </x:c>
    </x:row>
    <x:row r="60" ht="60" customHeight="1">
      <x:c r="A60" s="16" t="n">
        <x:v>46298.53125</x:v>
      </x:c>
      <x:c r="B60" s="16" t="n">
        <x:v>46298.48958333333</x:v>
      </x:c>
      <x:c r="C60" s="2" t="str">
        <x:v>Afternoon</x:v>
      </x:c>
      <x:c r="D60" s="2" t="str">
        <x:v>Georgia over Vanderbilt</x:v>
      </x:c>
      <x:c r="E60" s="13" t="n">
        <x:v>0.8036</x:v>
      </x:c>
      <x:c r="F60" s="19" t="n">
        <x:v>0.96</x:v>
      </x:c>
      <x:c r="G60" s="19" t="n">
        <x:v>0.72</x:v>
      </x:c>
      <x:c r="H60" s="13" t="n">
        <x:v>0.75</x:v>
      </x:c>
      <x:c r="I60" s="2" t="n">
        <x:v>0</x:v>
      </x:c>
      <x:c r="J60" s="6" t="n">
        <x:v>0</x:v>
      </x:c>
      <x:c r="K60" s="13" t="n">
        <x:v>0.07</x:v>
      </x:c>
      <x:c r="L60" s="2" t="n">
        <x:v>118528.01</x:v>
      </x:c>
      <x:c r="M60" s="2" t="str">
        <x:v>Above price ceiling</x:v>
      </x:c>
      <x:c r="N60" s="33" t="str">
        <x:v>1157/1340 historical wins in the 80%–85% band. Historical base Elo proxy; planning survival includes a 3% policy discount to the live model and historical uncertainty. Above price ceiling</x:v>
      </x:c>
      <x:c r="O60" s="33" t="str">
        <x:v>KXNCAAFGAME-26OCT03VANUGA-UGA</x:v>
      </x:c>
      <x:c r="P60" s="33" t="str">
        <x:v>https://external-api.kalshi.com/trade-api/v2/markets/KXNCAAFGAME-26OCT03VANUGA-UGA</x:v>
      </x:c>
      <x:c r="Q60" s="9" t="n">
        <x:v>46295.45347222222</x:v>
      </x:c>
      <x:c r="R60" s="13" t="n">
        <x:v>0.7736</x:v>
      </x:c>
      <x:c r="S60" s="13" t="n">
        <x:v>0.8634328358208955</x:v>
      </x:c>
      <x:c r="T60" s="2" t="n">
        <x:v>1340</x:v>
      </x:c>
      <x:c r="U60" s="2" t="str">
        <x:v>College football</x:v>
      </x:c>
      <x:c r="V60" s="2" t="str">
        <x:v>https://kalshi.com/markets/kxncaafgame/x/kxncaafgame-26oct03vanuga</x:v>
      </x:c>
      <x:c r="W60" s="33" t="str">
        <x:v>exact</x:v>
      </x:c>
      <x:c r="X60" s="33" t="str">
        <x:v>Georgia: quarterback not verified by source</x:v>
      </x:c>
      <x:c r="Y60" s="13" t="n">
        <x:v>0.7924369899383551</x:v>
      </x:c>
    </x:row>
    <x:row r="61" ht="60" customHeight="1">
      <x:c r="A61" s="15" t="n">
        <x:v>46298.58333333333</x:v>
      </x:c>
      <x:c r="B61" s="15" t="n">
        <x:v>46298.54166666667</x:v>
      </x:c>
      <x:c r="C61" s="10" t="str">
        <x:v>Afternoon</x:v>
      </x:c>
      <x:c r="D61" s="10" t="str">
        <x:v>Toledo over Ball State</x:v>
      </x:c>
      <x:c r="E61" s="12" t="n">
        <x:v>0.8207</x:v>
      </x:c>
      <x:c r="F61" s="18" t="n">
        <x:v>0.91</x:v>
      </x:c>
      <x:c r="G61" s="18" t="n">
        <x:v>0.74</x:v>
      </x:c>
      <x:c r="H61" s="12" t="n">
        <x:v>0.75</x:v>
      </x:c>
      <x:c r="I61" s="10" t="n">
        <x:v>0</x:v>
      </x:c>
      <x:c r="J61" s="6" t="n">
        <x:v>0</x:v>
      </x:c>
      <x:c r="K61" s="12" t="n">
        <x:v>0.07</x:v>
      </x:c>
      <x:c r="L61" s="10" t="n">
        <x:v>538.08</x:v>
      </x:c>
      <x:c r="M61" s="10" t="str">
        <x:v>Above price ceiling</x:v>
      </x:c>
      <x:c r="N61" s="32" t="str">
        <x:v>1157/1340 historical wins in the 80%–85% band. Historical base Elo proxy; planning survival includes a 3% policy discount to the live model and historical uncertainty. Above price ceiling</x:v>
      </x:c>
      <x:c r="O61" s="32" t="str">
        <x:v>KXNCAAFGAME-26OCT03TOLBALL-TOL</x:v>
      </x:c>
      <x:c r="P61" s="32" t="str">
        <x:v>https://external-api.kalshi.com/trade-api/v2/markets/KXNCAAFGAME-26OCT03TOLBALL-TOL</x:v>
      </x:c>
      <x:c r="Q61" s="17" t="n">
        <x:v>46295.45347222222</x:v>
      </x:c>
      <x:c r="R61" s="13" t="n">
        <x:v>0.7907</x:v>
      </x:c>
      <x:c r="S61" s="13" t="n">
        <x:v>0.8634328358208955</x:v>
      </x:c>
      <x:c r="T61" s="2" t="n">
        <x:v>1340</x:v>
      </x:c>
      <x:c r="U61" s="2" t="str">
        <x:v>College football</x:v>
      </x:c>
      <x:c r="V61" s="2" t="str">
        <x:v>https://kalshi.com/markets/kxncaafgame/x/kxncaafgame-26oct03tolball</x:v>
      </x:c>
      <x:c r="W61" s="33" t="str">
        <x:v>exact</x:v>
      </x:c>
      <x:c r="X61" s="33" t="str">
        <x:v>Ball State: quarterback not verified by source; Toledo: quarterback not verified by source</x:v>
      </x:c>
      <x:c r="Y61" s="13" t="n">
        <x:v>0.8030545691255102</x:v>
      </x:c>
    </x:row>
    <x:row r="62" ht="60" customHeight="1">
      <x:c r="A62" s="16" t="n">
        <x:v>46298.64583333333</x:v>
      </x:c>
      <x:c r="B62" s="16" t="n">
        <x:v>46298.60416666667</x:v>
      </x:c>
      <x:c r="C62" s="2" t="str">
        <x:v>Afternoon</x:v>
      </x:c>
      <x:c r="D62" s="2" t="str">
        <x:v>North Dakota State over Wyoming</x:v>
      </x:c>
      <x:c r="E62" s="13" t="n">
        <x:v>0.96</x:v>
      </x:c>
      <x:c r="F62" s="19" t="n">
        <x:v>0.91</x:v>
      </x:c>
      <x:c r="G62" s="19" t="n">
        <x:v>0.89</x:v>
      </x:c>
      <x:c r="H62" s="13" t="n">
        <x:v>0.75</x:v>
      </x:c>
      <x:c r="I62" s="2" t="n">
        <x:v>0</x:v>
      </x:c>
      <x:c r="J62" s="6" t="n">
        <x:v>0</x:v>
      </x:c>
      <x:c r="K62" s="13" t="n">
        <x:v>0.07</x:v>
      </x:c>
      <x:c r="L62" s="2" t="n">
        <x:v>5342.75</x:v>
      </x:c>
      <x:c r="M62" s="2" t="str">
        <x:v>Above price ceiling</x:v>
      </x:c>
      <x:c r="N62" s="33" t="str">
        <x:v>1000/1028 historical wins in the 95%–100% band. Historical base Elo proxy; planning survival includes a 3% policy discount to the live model and historical uncertainty. Above price ceiling</x:v>
      </x:c>
      <x:c r="O62" s="33" t="str">
        <x:v>KXNCAAFGAME-26OCT03WYONDSU-NDSU</x:v>
      </x:c>
      <x:c r="P62" s="33" t="str">
        <x:v>https://external-api.kalshi.com/trade-api/v2/markets/KXNCAAFGAME-26OCT03WYONDSU-NDSU</x:v>
      </x:c>
      <x:c r="Q62" s="9" t="n">
        <x:v>46295.45347222222</x:v>
      </x:c>
      <x:c r="R62" s="13" t="n">
        <x:v>0.9299999999999999</x:v>
      </x:c>
      <x:c r="S62" s="13" t="n">
        <x:v>0.9727626459143969</x:v>
      </x:c>
      <x:c r="T62" s="2" t="n">
        <x:v>1028</x:v>
      </x:c>
      <x:c r="U62" s="2" t="str">
        <x:v>College football</x:v>
      </x:c>
      <x:c r="V62" s="2" t="str">
        <x:v>https://kalshi.com/markets/kxncaafgame/x/kxncaafgame-26oct03wyondsu</x:v>
      </x:c>
      <x:c r="W62" s="33" t="str">
        <x:v>exact</x:v>
      </x:c>
      <x:c r="X62" s="33" t="str">
        <x:v>North Dakota State: quarterback not verified by source</x:v>
      </x:c>
      <x:c r="Y62" s="13" t="n">
        <x:v>0.9577763215499031</x:v>
      </x:c>
    </x:row>
    <x:row r="63" ht="60" customHeight="1">
      <x:c r="A63" s="15" t="n">
        <x:v>46298.64583333333</x:v>
      </x:c>
      <x:c r="B63" s="15" t="n">
        <x:v>46298.60416666667</x:v>
      </x:c>
      <x:c r="C63" s="10" t="str">
        <x:v>Afternoon</x:v>
      </x:c>
      <x:c r="D63" s="10" t="str">
        <x:v>UAB over Samford</x:v>
      </x:c>
      <x:c r="E63" s="12" t="n">
        <x:v>0.9141</x:v>
      </x:c>
      <x:c r="F63" s="18" t="n">
        <x:v>0.98</x:v>
      </x:c>
      <x:c r="G63" s="18" t="n">
        <x:v>0.84</x:v>
      </x:c>
      <x:c r="H63" s="12" t="n">
        <x:v>0.75</x:v>
      </x:c>
      <x:c r="I63" s="10" t="n">
        <x:v>0</x:v>
      </x:c>
      <x:c r="J63" s="6" t="n">
        <x:v>0</x:v>
      </x:c>
      <x:c r="K63" s="12" t="n">
        <x:v>0.07</x:v>
      </x:c>
      <x:c r="L63" s="10" t="n">
        <x:v>3938.16</x:v>
      </x:c>
      <x:c r="M63" s="10" t="str">
        <x:v>Above price ceiling</x:v>
      </x:c>
      <x:c r="N63" s="32" t="str">
        <x:v>1126/1201 historical wins in the 90%–95% band. Historical base Elo proxy; planning survival includes a 3% policy discount to the live model and historical uncertainty. Above price ceiling</x:v>
      </x:c>
      <x:c r="O63" s="32" t="str">
        <x:v>KXNCAAFGAME-26OCT03SAMUAB-UAB</x:v>
      </x:c>
      <x:c r="P63" s="32" t="str">
        <x:v>https://external-api.kalshi.com/trade-api/v2/markets/KXNCAAFGAME-26OCT03SAMUAB-UAB</x:v>
      </x:c>
      <x:c r="Q63" s="17" t="n">
        <x:v>46295.45347222222</x:v>
      </x:c>
      <x:c r="R63" s="13" t="n">
        <x:v>0.8841</x:v>
      </x:c>
      <x:c r="S63" s="13" t="n">
        <x:v>0.9375520399666945</x:v>
      </x:c>
      <x:c r="T63" s="2" t="n">
        <x:v>1201</x:v>
      </x:c>
      <x:c r="U63" s="2" t="str">
        <x:v>College football</x:v>
      </x:c>
      <x:c r="V63" s="2" t="str">
        <x:v>https://kalshi.com/markets/kxncaafgame/x/kxncaafgame-26oct03samuab</x:v>
      </x:c>
      <x:c r="W63" s="33" t="str">
        <x:v>exact</x:v>
      </x:c>
      <x:c r="X63" s="33" t="str">
        <x:v>UAB: quarterback not verified by source</x:v>
      </x:c>
      <x:c r="Y63" s="13" t="n">
        <x:v>0.9141</x:v>
      </x:c>
    </x:row>
    <x:row r="64" ht="60" customHeight="1">
      <x:c r="A64" s="16" t="n">
        <x:v>46298.64583333333</x:v>
      </x:c>
      <x:c r="B64" s="16" t="n">
        <x:v>46298.60416666667</x:v>
      </x:c>
      <x:c r="C64" s="2" t="str">
        <x:v>Afternoon</x:v>
      </x:c>
      <x:c r="D64" s="2" t="str">
        <x:v>Memphis over Charlotte</x:v>
      </x:c>
      <x:c r="E64" s="13" t="n">
        <x:v>0.8781</x:v>
      </x:c>
      <x:c r="F64" s="19" t="n">
        <x:v>0.92</x:v>
      </x:c>
      <x:c r="G64" s="19" t="n">
        <x:v>0.8</x:v>
      </x:c>
      <x:c r="H64" s="13" t="n">
        <x:v>0.75</x:v>
      </x:c>
      <x:c r="I64" s="2" t="n">
        <x:v>0</x:v>
      </x:c>
      <x:c r="J64" s="6" t="n">
        <x:v>0</x:v>
      </x:c>
      <x:c r="K64" s="13" t="n">
        <x:v>0.07</x:v>
      </x:c>
      <x:c r="L64" s="2" t="n">
        <x:v>3565.71</x:v>
      </x:c>
      <x:c r="M64" s="2" t="str">
        <x:v>Above price ceiling</x:v>
      </x:c>
      <x:c r="N64" s="33" t="str">
        <x:v>1212/1342 historical wins in the 85%–90% band. Historical base Elo proxy; planning survival includes a 3% policy discount to the live model and historical uncertainty. Above price ceiling</x:v>
      </x:c>
      <x:c r="O64" s="33" t="str">
        <x:v>KXNCAAFGAME-26OCT03MEMCHAR-MEM</x:v>
      </x:c>
      <x:c r="P64" s="33" t="str">
        <x:v>https://external-api.kalshi.com/trade-api/v2/markets/KXNCAAFGAME-26OCT03MEMCHAR-MEM</x:v>
      </x:c>
      <x:c r="Q64" s="9" t="n">
        <x:v>46295.45347222222</x:v>
      </x:c>
      <x:c r="R64" s="13" t="n">
        <x:v>0.8481</x:v>
      </x:c>
      <x:c r="S64" s="13" t="n">
        <x:v>0.9031296572280179</x:v>
      </x:c>
      <x:c r="T64" s="2" t="n">
        <x:v>1342</x:v>
      </x:c>
      <x:c r="U64" s="2" t="str">
        <x:v>College football</x:v>
      </x:c>
      <x:c r="V64" s="2" t="str">
        <x:v>https://kalshi.com/markets/kxncaafgame/x/kxncaafgame-26oct03memchar</x:v>
      </x:c>
      <x:c r="W64" s="33" t="str">
        <x:v>exact</x:v>
      </x:c>
      <x:c r="X64" s="33" t="str">
        <x:v>See webpage for reported and unavailable source coverage.</x:v>
      </x:c>
      <x:c r="Y64" s="13" t="n">
        <x:v>0.8525399588523102</x:v>
      </x:c>
    </x:row>
    <x:row r="65" ht="60" customHeight="1">
      <x:c r="A65" s="15" t="n">
        <x:v>46298.64583333333</x:v>
      </x:c>
      <x:c r="B65" s="15" t="n">
        <x:v>46298.60416666667</x:v>
      </x:c>
      <x:c r="C65" s="10" t="str">
        <x:v>Afternoon</x:v>
      </x:c>
      <x:c r="D65" s="10" t="str">
        <x:v>Miami (OH) over Bowling Green</x:v>
      </x:c>
      <x:c r="E65" s="12" t="n">
        <x:v>0.8611</x:v>
      </x:c>
      <x:c r="F65" s="18" t="n">
        <x:v>0.84</x:v>
      </x:c>
      <x:c r="G65" s="18" t="n">
        <x:v>0.78</x:v>
      </x:c>
      <x:c r="H65" s="12" t="n">
        <x:v>0.75</x:v>
      </x:c>
      <x:c r="I65" s="10" t="n">
        <x:v>0</x:v>
      </x:c>
      <x:c r="J65" s="6" t="n">
        <x:v>0</x:v>
      </x:c>
      <x:c r="K65" s="12" t="n">
        <x:v>0.07</x:v>
      </x:c>
      <x:c r="L65" s="10" t="n">
        <x:v>3887.87</x:v>
      </x:c>
      <x:c r="M65" s="10" t="str">
        <x:v>Above price ceiling</x:v>
      </x:c>
      <x:c r="N65" s="32" t="str">
        <x:v>1212/1342 historical wins in the 85%–90% band. Historical base Elo proxy; planning survival includes a 3% policy discount to the live model and historical uncertainty. Above price ceiling</x:v>
      </x:c>
      <x:c r="O65" s="32" t="str">
        <x:v>KXNCAAFGAME-26OCT03BGSUMOH-MOH</x:v>
      </x:c>
      <x:c r="P65" s="32" t="str">
        <x:v>https://external-api.kalshi.com/trade-api/v2/markets/KXNCAAFGAME-26OCT03BGSUMOH-MOH</x:v>
      </x:c>
      <x:c r="Q65" s="17" t="n">
        <x:v>46295.45347222222</x:v>
      </x:c>
      <x:c r="R65" s="13" t="n">
        <x:v>0.8311</x:v>
      </x:c>
      <x:c r="S65" s="13" t="n">
        <x:v>0.9031296572280179</x:v>
      </x:c>
      <x:c r="T65" s="2" t="n">
        <x:v>1342</x:v>
      </x:c>
      <x:c r="U65" s="2" t="str">
        <x:v>College football</x:v>
      </x:c>
      <x:c r="V65" s="2" t="str">
        <x:v>https://kalshi.com/markets/kxncaafgame/x/kxncaafgame-26oct03bgsumoh</x:v>
      </x:c>
      <x:c r="W65" s="33" t="str">
        <x:v>exact</x:v>
      </x:c>
      <x:c r="X65" s="33" t="str">
        <x:v>Bowling Green: quarterback not verified by source; Miami (OH): quarterback not verified by source</x:v>
      </x:c>
      <x:c r="Y65" s="13" t="n">
        <x:v>0.8343261763647594</x:v>
      </x:c>
    </x:row>
    <x:row r="66" ht="60" customHeight="1">
      <x:c r="A66" s="16" t="n">
        <x:v>46298.64583333333</x:v>
      </x:c>
      <x:c r="B66" s="16" t="n">
        <x:v>46298.60416666667</x:v>
      </x:c>
      <x:c r="C66" s="2" t="str">
        <x:v>Afternoon</x:v>
      </x:c>
      <x:c r="D66" s="2" t="str">
        <x:v>UNLV over California</x:v>
      </x:c>
      <x:c r="E66" s="13" t="n">
        <x:v>0.7897</x:v>
      </x:c>
      <x:c r="F66" s="19" t="n">
        <x:v>0.56</x:v>
      </x:c>
      <x:c r="G66" s="19" t="n">
        <x:v>0.71</x:v>
      </x:c>
      <x:c r="H66" s="13" t="n">
        <x:v>0.75</x:v>
      </x:c>
      <x:c r="I66" s="2" t="n">
        <x:v>0</x:v>
      </x:c>
      <x:c r="J66" s="6" t="n">
        <x:v>0</x:v>
      </x:c>
      <x:c r="K66" s="13" t="n">
        <x:v>0.07</x:v>
      </x:c>
      <x:c r="L66" s="2" t="n">
        <x:v>674.02</x:v>
      </x:c>
      <x:c r="M66" s="2" t="str">
        <x:v>Model-market disagreement too large</x:v>
      </x:c>
      <x:c r="N66" s="33" t="str">
        <x:v>1196/1522 historical wins in the 75%–80% band. Historical base Elo proxy; planning survival includes a 3% policy discount to the live model and historical uncertainty. Model-market disagreement too large</x:v>
      </x:c>
      <x:c r="O66" s="33" t="str">
        <x:v>KXNCAAFGAME-26OCT03CALUNLV-UNLV</x:v>
      </x:c>
      <x:c r="P66" s="33" t="str">
        <x:v>https://external-api.kalshi.com/trade-api/v2/markets/KXNCAAFGAME-26OCT03CALUNLV-UNLV</x:v>
      </x:c>
      <x:c r="Q66" s="9" t="n">
        <x:v>46295.45347222222</x:v>
      </x:c>
      <x:c r="R66" s="13" t="n">
        <x:v>0.7596999999999999</x:v>
      </x:c>
      <x:c r="S66" s="13" t="n">
        <x:v>0.78580814717477</x:v>
      </x:c>
      <x:c r="T66" s="2" t="n">
        <x:v>1522</x:v>
      </x:c>
      <x:c r="U66" s="2" t="str">
        <x:v>College football</x:v>
      </x:c>
      <x:c r="V66" s="2" t="str">
        <x:v>https://kalshi.com/markets/kxncaafgame/x/kxncaafgame-26oct03calunlv</x:v>
      </x:c>
      <x:c r="W66" s="33" t="str">
        <x:v>exact</x:v>
      </x:c>
      <x:c r="X66" s="33" t="str">
        <x:v>See webpage for reported and unavailable source coverage.</x:v>
      </x:c>
      <x:c r="Y66" s="13" t="n">
        <x:v>0.782360712161584</x:v>
      </x:c>
    </x:row>
    <x:row r="67" ht="60" customHeight="1">
      <x:c r="A67" s="15" t="n">
        <x:v>46298.65625</x:v>
      </x:c>
      <x:c r="B67" s="15" t="n">
        <x:v>46298.61458333333</x:v>
      </x:c>
      <x:c r="C67" s="10" t="str">
        <x:v>Afternoon</x:v>
      </x:c>
      <x:c r="D67" s="10" t="str">
        <x:v>James Madison over Marshall</x:v>
      </x:c>
      <x:c r="E67" s="12" t="n">
        <x:v>0.8695</x:v>
      </x:c>
      <x:c r="F67" s="18" t="n">
        <x:v>0.9</x:v>
      </x:c>
      <x:c r="G67" s="18" t="n">
        <x:v>0.79</x:v>
      </x:c>
      <x:c r="H67" s="12" t="n">
        <x:v>0.75</x:v>
      </x:c>
      <x:c r="I67" s="10" t="n">
        <x:v>0</x:v>
      </x:c>
      <x:c r="J67" s="6" t="n">
        <x:v>0</x:v>
      </x:c>
      <x:c r="K67" s="12" t="n">
        <x:v>0.07</x:v>
      </x:c>
      <x:c r="L67" s="10" t="n">
        <x:v>4785.64</x:v>
      </x:c>
      <x:c r="M67" s="10" t="str">
        <x:v>Above price ceiling</x:v>
      </x:c>
      <x:c r="N67" s="32" t="str">
        <x:v>1212/1342 historical wins in the 85%–90% band. Historical base Elo proxy; planning survival includes a 3% policy discount to the live model and historical uncertainty. Above price ceiling</x:v>
      </x:c>
      <x:c r="O67" s="32" t="str">
        <x:v>KXNCAAFGAME-26OCT03MRSHJMU-JMU</x:v>
      </x:c>
      <x:c r="P67" s="32" t="str">
        <x:v>https://external-api.kalshi.com/trade-api/v2/markets/KXNCAAFGAME-26OCT03MRSHJMU-JMU</x:v>
      </x:c>
      <x:c r="Q67" s="17" t="n">
        <x:v>46295.45347222222</x:v>
      </x:c>
      <x:c r="R67" s="13" t="n">
        <x:v>0.8395</x:v>
      </x:c>
      <x:c r="S67" s="13" t="n">
        <x:v>0.9031296572280179</x:v>
      </x:c>
      <x:c r="T67" s="2" t="n">
        <x:v>1342</x:v>
      </x:c>
      <x:c r="U67" s="2" t="str">
        <x:v>College football</x:v>
      </x:c>
      <x:c r="V67" s="2" t="str">
        <x:v>https://kalshi.com/markets/kxncaafgame/x/kxncaafgame-26oct03mrshjmu</x:v>
      </x:c>
      <x:c r="W67" s="33" t="str">
        <x:v>exact</x:v>
      </x:c>
      <x:c r="X67" s="33" t="str">
        <x:v>James Madison: quarterback not verified by source; Marshall: quarterback not verified by source</x:v>
      </x:c>
      <x:c r="Y67" s="13" t="n">
        <x:v>0.8695</x:v>
      </x:c>
    </x:row>
    <x:row r="68" ht="60" customHeight="1">
      <x:c r="A68" s="16" t="n">
        <x:v>46298.66666666667</x:v>
      </x:c>
      <x:c r="B68" s="16" t="n">
        <x:v>46298.625</x:v>
      </x:c>
      <x:c r="C68" s="2" t="str">
        <x:v>Afternoon</x:v>
      </x:c>
      <x:c r="D68" s="2" t="str">
        <x:v>New Mexico over UTEP</x:v>
      </x:c>
      <x:c r="E68" s="13" t="n">
        <x:v>0.9078</x:v>
      </x:c>
      <x:c r="F68" s="19" t="n">
        <x:v>0.94</x:v>
      </x:c>
      <x:c r="G68" s="19" t="n">
        <x:v>0.83</x:v>
      </x:c>
      <x:c r="H68" s="13" t="n">
        <x:v>0.75</x:v>
      </x:c>
      <x:c r="I68" s="2" t="n">
        <x:v>0</x:v>
      </x:c>
      <x:c r="J68" s="6" t="n">
        <x:v>0</x:v>
      </x:c>
      <x:c r="K68" s="13" t="n">
        <x:v>0.07</x:v>
      </x:c>
      <x:c r="L68" s="2" t="n">
        <x:v>3708.64</x:v>
      </x:c>
      <x:c r="M68" s="2" t="str">
        <x:v>Above price ceiling</x:v>
      </x:c>
      <x:c r="N68" s="33" t="str">
        <x:v>1126/1201 historical wins in the 90%–95% band. Historical base Elo proxy; planning survival includes a 3% policy discount to the live model and historical uncertainty. Above price ceiling</x:v>
      </x:c>
      <x:c r="O68" s="33" t="str">
        <x:v>KXNCAAFGAME-26OCT03UTEPUNM-UNM</x:v>
      </x:c>
      <x:c r="P68" s="33" t="str">
        <x:v>https://external-api.kalshi.com/trade-api/v2/markets/KXNCAAFGAME-26OCT03UTEPUNM-UNM</x:v>
      </x:c>
      <x:c r="Q68" s="9" t="n">
        <x:v>46295.45347222222</x:v>
      </x:c>
      <x:c r="R68" s="13" t="n">
        <x:v>0.8778</x:v>
      </x:c>
      <x:c r="S68" s="13" t="n">
        <x:v>0.9375520399666945</x:v>
      </x:c>
      <x:c r="T68" s="2" t="n">
        <x:v>1201</x:v>
      </x:c>
      <x:c r="U68" s="2" t="str">
        <x:v>College football</x:v>
      </x:c>
      <x:c r="V68" s="2" t="str">
        <x:v>https://kalshi.com/markets/kxncaafgame/x/kxncaafgame-26oct03utepunm</x:v>
      </x:c>
      <x:c r="W68" s="33" t="str">
        <x:v>exact</x:v>
      </x:c>
      <x:c r="X68" s="33" t="str">
        <x:v>New Mexico: quarterback not verified by source; UTEP: quarterback not verified by source</x:v>
      </x:c>
      <x:c r="Y68" s="13" t="n">
        <x:v>0.9029688126821491</x:v>
      </x:c>
    </x:row>
    <x:row r="69" ht="60" customHeight="1">
      <x:c r="A69" s="15" t="n">
        <x:v>46298.66666666667</x:v>
      </x:c>
      <x:c r="B69" s="15" t="n">
        <x:v>46298.625</x:v>
      </x:c>
      <x:c r="C69" s="10" t="str">
        <x:v>Afternoon</x:v>
      </x:c>
      <x:c r="D69" s="10" t="str">
        <x:v>Nebraska over Maryland</x:v>
      </x:c>
      <x:c r="E69" s="12" t="n">
        <x:v>0.8989</x:v>
      </x:c>
      <x:c r="F69" s="18" t="n">
        <x:v>0.86</x:v>
      </x:c>
      <x:c r="G69" s="18" t="n">
        <x:v>0.82</x:v>
      </x:c>
      <x:c r="H69" s="12" t="n">
        <x:v>0.75</x:v>
      </x:c>
      <x:c r="I69" s="10" t="n">
        <x:v>0</x:v>
      </x:c>
      <x:c r="J69" s="6" t="n">
        <x:v>0</x:v>
      </x:c>
      <x:c r="K69" s="12" t="n">
        <x:v>0.07</x:v>
      </x:c>
      <x:c r="L69" s="10" t="n">
        <x:v>4641.03</x:v>
      </x:c>
      <x:c r="M69" s="10" t="str">
        <x:v>Above price ceiling</x:v>
      </x:c>
      <x:c r="N69" s="32" t="str">
        <x:v>1212/1342 historical wins in the 85%–90% band. Historical base Elo proxy; planning survival includes a 3% policy discount to the live model and historical uncertainty. Above price ceiling</x:v>
      </x:c>
      <x:c r="O69" s="32" t="str">
        <x:v>KXNCAAFGAME-26OCT03MDNEB-NEB</x:v>
      </x:c>
      <x:c r="P69" s="32" t="str">
        <x:v>https://external-api.kalshi.com/trade-api/v2/markets/KXNCAAFGAME-26OCT03MDNEB-NEB</x:v>
      </x:c>
      <x:c r="Q69" s="17" t="n">
        <x:v>46295.45347222222</x:v>
      </x:c>
      <x:c r="R69" s="13" t="n">
        <x:v>0.8689</x:v>
      </x:c>
      <x:c r="S69" s="13" t="n">
        <x:v>0.9031296572280179</x:v>
      </x:c>
      <x:c r="T69" s="2" t="n">
        <x:v>1342</x:v>
      </x:c>
      <x:c r="U69" s="2" t="str">
        <x:v>College football</x:v>
      </x:c>
      <x:c r="V69" s="2" t="str">
        <x:v>https://kalshi.com/markets/kxncaafgame/x/kxncaafgame-26oct03mdneb</x:v>
      </x:c>
      <x:c r="W69" s="33" t="str">
        <x:v>exact</x:v>
      </x:c>
      <x:c r="X69" s="33" t="str">
        <x:v>See webpage for reported and unavailable source coverage.</x:v>
      </x:c>
      <x:c r="Y69" s="13" t="n">
        <x:v>0.8859528745500823</x:v>
      </x:c>
    </x:row>
    <x:row r="70" ht="60" customHeight="1">
      <x:c r="A70" s="16" t="n">
        <x:v>46298.67708333333</x:v>
      </x:c>
      <x:c r="B70" s="16" t="n">
        <x:v>46298.63541666667</x:v>
      </x:c>
      <x:c r="C70" s="2" t="str">
        <x:v>Afternoon</x:v>
      </x:c>
      <x:c r="D70" s="2" t="str">
        <x:v>Illinois over Purdue</x:v>
      </x:c>
      <x:c r="E70" s="13" t="n">
        <x:v>0.8722</x:v>
      </x:c>
      <x:c r="F70" s="19" t="n">
        <x:v>0.79</x:v>
      </x:c>
      <x:c r="G70" s="19" t="n">
        <x:v>0.8</x:v>
      </x:c>
      <x:c r="H70" s="13" t="n">
        <x:v>0.75</x:v>
      </x:c>
      <x:c r="I70" s="2" t="n">
        <x:v>1</x:v>
      </x:c>
      <x:c r="J70" s="6" t="n">
        <x:v>0</x:v>
      </x:c>
      <x:c r="K70" s="13" t="n">
        <x:v>0.07</x:v>
      </x:c>
      <x:c r="L70" s="2" t="n">
        <x:v>40388.29</x:v>
      </x:c>
      <x:c r="M70" s="2" t="str">
        <x:v>Check inputs</x:v>
      </x:c>
      <x:c r="N70" s="33" t="str">
        <x:v>1212/1342 historical wins in the 85%–90% band. Historical base Elo proxy; planning survival includes a 3% policy discount to the live model and historical uncertainty.</x:v>
      </x:c>
      <x:c r="O70" s="33" t="str">
        <x:v>KXNCAAFGAME-26OCT03PURILL-ILL</x:v>
      </x:c>
      <x:c r="P70" s="33" t="str">
        <x:v>https://external-api.kalshi.com/trade-api/v2/markets/KXNCAAFGAME-26OCT03PURILL-ILL</x:v>
      </x:c>
      <x:c r="Q70" s="9" t="n">
        <x:v>46295.45347222222</x:v>
      </x:c>
      <x:c r="R70" s="13" t="n">
        <x:v>0.8422</x:v>
      </x:c>
      <x:c r="S70" s="13" t="n">
        <x:v>0.9031296572280179</x:v>
      </x:c>
      <x:c r="T70" s="2" t="n">
        <x:v>1342</x:v>
      </x:c>
      <x:c r="U70" s="2" t="str">
        <x:v>College football</x:v>
      </x:c>
      <x:c r="V70" s="2" t="str">
        <x:v>https://kalshi.com/markets/kxncaafgame/x/kxncaafgame-26oct03purill</x:v>
      </x:c>
      <x:c r="W70" s="33" t="str">
        <x:v>exact</x:v>
      </x:c>
      <x:c r="X70" s="33" t="str">
        <x:v>See webpage for reported and unavailable source coverage.</x:v>
      </x:c>
      <x:c r="Y70" s="13" t="n">
        <x:v>0.8722</x:v>
      </x:c>
    </x:row>
    <x:row r="71" ht="60" customHeight="1">
      <x:c r="A71" s="15" t="n">
        <x:v>46298.75</x:v>
      </x:c>
      <x:c r="B71" s="15" t="n">
        <x:v>46298.70833333333</x:v>
      </x:c>
      <x:c r="C71" s="10" t="str">
        <x:v>Evening</x:v>
      </x:c>
      <x:c r="D71" s="10" t="str">
        <x:v>Florida Atlantic over Texas Southern</x:v>
      </x:c>
      <x:c r="E71" s="12" t="n">
        <x:v>0.9248</x:v>
      </x:c>
      <x:c r="F71" s="18" t="n">
        <x:v>1</x:v>
      </x:c>
      <x:c r="G71" s="18" t="n">
        <x:v>0.85</x:v>
      </x:c>
      <x:c r="H71" s="12" t="n">
        <x:v>0.75</x:v>
      </x:c>
      <x:c r="I71" s="10" t="n">
        <x:v>0</x:v>
      </x:c>
      <x:c r="J71" s="6" t="n">
        <x:v>0</x:v>
      </x:c>
      <x:c r="K71" s="12" t="n">
        <x:v>0.07</x:v>
      </x:c>
      <x:c r="L71" s="10" t="n">
        <x:v>0</x:v>
      </x:c>
      <x:c r="M71" s="10" t="str">
        <x:v>No executable ask</x:v>
      </x:c>
      <x:c r="N71" s="32" t="str">
        <x:v>1126/1201 historical wins in the 90%–95% band. Historical base Elo proxy; planning survival includes a 3% policy discount to the live model and historical uncertainty. No executable ask Above price ceiling</x:v>
      </x:c>
      <x:c r="O71" s="32" t="str">
        <x:v>KXNCAAFGAME-26OCT03TXSOFAU-FAU</x:v>
      </x:c>
      <x:c r="P71" s="32" t="str">
        <x:v>https://external-api.kalshi.com/trade-api/v2/markets/KXNCAAFGAME-26OCT03TXSOFAU-FAU</x:v>
      </x:c>
      <x:c r="Q71" s="17" t="n">
        <x:v>46295.45347222222</x:v>
      </x:c>
      <x:c r="R71" s="13" t="n">
        <x:v>0.8947999999999999</x:v>
      </x:c>
      <x:c r="S71" s="13" t="n">
        <x:v>0.9375520399666945</x:v>
      </x:c>
      <x:c r="T71" s="2" t="n">
        <x:v>1201</x:v>
      </x:c>
      <x:c r="U71" s="2" t="str">
        <x:v>College football</x:v>
      </x:c>
      <x:c r="V71" s="2" t="str">
        <x:v>https://kalshi.com/markets/kxncaafgame/x/kxncaafgame-26oct03txsofau</x:v>
      </x:c>
      <x:c r="W71" s="33" t="str">
        <x:v>exact</x:v>
      </x:c>
      <x:c r="X71" s="33" t="str">
        <x:v>Texas Southern: quarterback not verified by source</x:v>
      </x:c>
      <x:c r="Y71" s="13" t="n">
        <x:v>0.9248</x:v>
      </x:c>
    </x:row>
    <x:row r="72" ht="60" customHeight="1">
      <x:c r="A72" s="16" t="n">
        <x:v>46298.79166666667</x:v>
      </x:c>
      <x:c r="B72" s="16" t="n">
        <x:v>46298.75</x:v>
      </x:c>
      <x:c r="C72" s="2" t="str">
        <x:v>Evening</x:v>
      </x:c>
      <x:c r="D72" s="2" t="str">
        <x:v>South Alabama over UL Monroe</x:v>
      </x:c>
      <x:c r="E72" s="13" t="n">
        <x:v>0.8903</x:v>
      </x:c>
      <x:c r="F72" s="19" t="n">
        <x:v>0.84</x:v>
      </x:c>
      <x:c r="G72" s="19" t="n">
        <x:v>0.81</x:v>
      </x:c>
      <x:c r="H72" s="13" t="n">
        <x:v>0.75</x:v>
      </x:c>
      <x:c r="I72" s="2" t="n">
        <x:v>0</x:v>
      </x:c>
      <x:c r="J72" s="6" t="n">
        <x:v>0</x:v>
      </x:c>
      <x:c r="K72" s="13" t="n">
        <x:v>0.07</x:v>
      </x:c>
      <x:c r="L72" s="2" t="n">
        <x:v>37117.74</x:v>
      </x:c>
      <x:c r="M72" s="2" t="str">
        <x:v>Above price ceiling</x:v>
      </x:c>
      <x:c r="N72" s="33" t="str">
        <x:v>1212/1342 historical wins in the 85%–90% band. Historical base Elo proxy; planning survival includes a 3% policy discount to the live model and historical uncertainty. Above price ceiling</x:v>
      </x:c>
      <x:c r="O72" s="33" t="str">
        <x:v>KXNCAAFGAME-26OCT03ULMUSA-USA</x:v>
      </x:c>
      <x:c r="P72" s="33" t="str">
        <x:v>https://external-api.kalshi.com/trade-api/v2/markets/KXNCAAFGAME-26OCT03ULMUSA-USA</x:v>
      </x:c>
      <x:c r="Q72" s="9" t="n">
        <x:v>46295.45347222222</x:v>
      </x:c>
      <x:c r="R72" s="13" t="n">
        <x:v>0.8603</x:v>
      </x:c>
      <x:c r="S72" s="13" t="n">
        <x:v>0.9031296572280179</x:v>
      </x:c>
      <x:c r="T72" s="2" t="n">
        <x:v>1342</x:v>
      </x:c>
      <x:c r="U72" s="2" t="str">
        <x:v>College football</x:v>
      </x:c>
      <x:c r="V72" s="2" t="str">
        <x:v>https://kalshi.com/markets/kxncaafgame/x/kxncaafgame-26oct03ulmusa</x:v>
      </x:c>
      <x:c r="W72" s="33" t="str">
        <x:v>exact</x:v>
      </x:c>
      <x:c r="X72" s="33" t="str">
        <x:v>South Alabama: quarterback not verified by source; UL Monroe: quarterback not verified by source</x:v>
      </x:c>
      <x:c r="Y72" s="13" t="n">
        <x:v>0.8834970689454813</x:v>
      </x:c>
    </x:row>
    <x:row r="73" ht="60" customHeight="1">
      <x:c r="A73" s="15" t="n">
        <x:v>46298.79166666667</x:v>
      </x:c>
      <x:c r="B73" s="15" t="n">
        <x:v>46298.75</x:v>
      </x:c>
      <x:c r="C73" s="10" t="str">
        <x:v>Evening</x:v>
      </x:c>
      <x:c r="D73" s="10" t="str">
        <x:v>UTSA over Rice</x:v>
      </x:c>
      <x:c r="E73" s="12" t="n">
        <x:v>0.8136</x:v>
      </x:c>
      <x:c r="F73" s="18" t="n">
        <x:v>0.82</x:v>
      </x:c>
      <x:c r="G73" s="18" t="n">
        <x:v>0.74</x:v>
      </x:c>
      <x:c r="H73" s="12" t="n">
        <x:v>0.75</x:v>
      </x:c>
      <x:c r="I73" s="10" t="n">
        <x:v>0</x:v>
      </x:c>
      <x:c r="J73" s="6" t="n">
        <x:v>0</x:v>
      </x:c>
      <x:c r="K73" s="12" t="n">
        <x:v>0.07</x:v>
      </x:c>
      <x:c r="L73" s="10" t="n">
        <x:v>11508.5</x:v>
      </x:c>
      <x:c r="M73" s="10" t="str">
        <x:v>Above price ceiling</x:v>
      </x:c>
      <x:c r="N73" s="32" t="str">
        <x:v>1157/1340 historical wins in the 80%–85% band. Historical base Elo proxy; planning survival includes a 3% policy discount to the live model and historical uncertainty. Above price ceiling</x:v>
      </x:c>
      <x:c r="O73" s="32" t="str">
        <x:v>KXNCAAFGAME-26OCT03UTSARICE-UTSA</x:v>
      </x:c>
      <x:c r="P73" s="32" t="str">
        <x:v>https://external-api.kalshi.com/trade-api/v2/markets/KXNCAAFGAME-26OCT03UTSARICE-UTSA</x:v>
      </x:c>
      <x:c r="Q73" s="17" t="n">
        <x:v>46295.45347222222</x:v>
      </x:c>
      <x:c r="R73" s="13" t="n">
        <x:v>0.7836</x:v>
      </x:c>
      <x:c r="S73" s="13" t="n">
        <x:v>0.8634328358208955</x:v>
      </x:c>
      <x:c r="T73" s="2" t="n">
        <x:v>1340</x:v>
      </x:c>
      <x:c r="U73" s="2" t="str">
        <x:v>College football</x:v>
      </x:c>
      <x:c r="V73" s="2" t="str">
        <x:v>https://kalshi.com/markets/kxncaafgame/x/kxncaafgame-26oct03utsarice</x:v>
      </x:c>
      <x:c r="W73" s="33" t="str">
        <x:v>exact</x:v>
      </x:c>
      <x:c r="X73" s="33" t="str">
        <x:v>Rice: quarterback not verified by source</x:v>
      </x:c>
      <x:c r="Y73" s="13" t="n">
        <x:v>0.8068353135522327</x:v>
      </x:c>
    </x:row>
    <x:row r="74" ht="60" customHeight="1">
      <x:c r="A74" s="16" t="n">
        <x:v>46298.8125</x:v>
      </x:c>
      <x:c r="B74" s="16" t="n">
        <x:v>46298.77083333333</x:v>
      </x:c>
      <x:c r="C74" s="2" t="str">
        <x:v>Evening</x:v>
      </x:c>
      <x:c r="D74" s="2" t="str">
        <x:v>Boise State over Utah State</x:v>
      </x:c>
      <x:c r="E74" s="13" t="n">
        <x:v>0.8862</x:v>
      </x:c>
      <x:c r="F74" s="19" t="n">
        <x:v>0.93</x:v>
      </x:c>
      <x:c r="G74" s="19" t="n">
        <x:v>0.81</x:v>
      </x:c>
      <x:c r="H74" s="13" t="n">
        <x:v>0.75</x:v>
      </x:c>
      <x:c r="I74" s="2" t="n">
        <x:v>0</x:v>
      </x:c>
      <x:c r="J74" s="6" t="n">
        <x:v>0</x:v>
      </x:c>
      <x:c r="K74" s="13" t="n">
        <x:v>0.07</x:v>
      </x:c>
      <x:c r="L74" s="2" t="n">
        <x:v>33635.42</x:v>
      </x:c>
      <x:c r="M74" s="2" t="str">
        <x:v>Above price ceiling</x:v>
      </x:c>
      <x:c r="N74" s="33" t="str">
        <x:v>1212/1342 historical wins in the 85%–90% band. Historical base Elo proxy; planning survival includes a 3% policy discount to the live model and historical uncertainty. Above price ceiling</x:v>
      </x:c>
      <x:c r="O74" s="33" t="str">
        <x:v>KXNCAAFGAME-26OCT03USUBSU-BSU</x:v>
      </x:c>
      <x:c r="P74" s="33" t="str">
        <x:v>https://external-api.kalshi.com/trade-api/v2/markets/KXNCAAFGAME-26OCT03USUBSU-BSU</x:v>
      </x:c>
      <x:c r="Q74" s="9" t="n">
        <x:v>46295.45347222222</x:v>
      </x:c>
      <x:c r="R74" s="13" t="n">
        <x:v>0.8562</x:v>
      </x:c>
      <x:c r="S74" s="13" t="n">
        <x:v>0.9031296572280179</x:v>
      </x:c>
      <x:c r="T74" s="2" t="n">
        <x:v>1342</x:v>
      </x:c>
      <x:c r="U74" s="2" t="str">
        <x:v>College football</x:v>
      </x:c>
      <x:c r="V74" s="2" t="str">
        <x:v>https://kalshi.com/markets/kxncaafgame/x/kxncaafgame-26oct03usubsu</x:v>
      </x:c>
      <x:c r="W74" s="33" t="str">
        <x:v>exact</x:v>
      </x:c>
      <x:c r="X74" s="33" t="str">
        <x:v>Utah State: quarterback not verified by source</x:v>
      </x:c>
      <x:c r="Y74" s="13" t="n">
        <x:v>0.8834970689454813</x:v>
      </x:c>
    </x:row>
    <x:row r="75" ht="60" customHeight="1">
      <x:c r="A75" s="15" t="n">
        <x:v>46298.8125</x:v>
      </x:c>
      <x:c r="B75" s="15" t="n">
        <x:v>46298.77083333333</x:v>
      </x:c>
      <x:c r="C75" s="10" t="str">
        <x:v>Evening</x:v>
      </x:c>
      <x:c r="D75" s="10" t="str">
        <x:v>Texas Tech over Colorado</x:v>
      </x:c>
      <x:c r="E75" s="12" t="n">
        <x:v>0.8774</x:v>
      </x:c>
      <x:c r="F75" s="18" t="n">
        <x:v>0.83</x:v>
      </x:c>
      <x:c r="G75" s="18" t="n">
        <x:v>0.8</x:v>
      </x:c>
      <x:c r="H75" s="12" t="n">
        <x:v>0.75</x:v>
      </x:c>
      <x:c r="I75" s="10" t="n">
        <x:v>0</x:v>
      </x:c>
      <x:c r="J75" s="6" t="n">
        <x:v>0</x:v>
      </x:c>
      <x:c r="K75" s="12" t="n">
        <x:v>0.07</x:v>
      </x:c>
      <x:c r="L75" s="10" t="n">
        <x:v>22004.4</x:v>
      </x:c>
      <x:c r="M75" s="10" t="str">
        <x:v>Above price ceiling</x:v>
      </x:c>
      <x:c r="N75" s="32" t="str">
        <x:v>1212/1342 historical wins in the 85%–90% band. Historical base Elo proxy; planning survival includes a 3% policy discount to the live model and historical uncertainty. Above price ceiling</x:v>
      </x:c>
      <x:c r="O75" s="32" t="str">
        <x:v>KXNCAAFGAME-26OCT03TTUCOLO-TTU</x:v>
      </x:c>
      <x:c r="P75" s="32" t="str">
        <x:v>https://external-api.kalshi.com/trade-api/v2/markets/KXNCAAFGAME-26OCT03TTUCOLO-TTU</x:v>
      </x:c>
      <x:c r="Q75" s="17" t="n">
        <x:v>46295.45347222222</x:v>
      </x:c>
      <x:c r="R75" s="13" t="n">
        <x:v>0.8473999999999999</x:v>
      </x:c>
      <x:c r="S75" s="13" t="n">
        <x:v>0.9031296572280179</x:v>
      </x:c>
      <x:c r="T75" s="2" t="n">
        <x:v>1342</x:v>
      </x:c>
      <x:c r="U75" s="2" t="str">
        <x:v>College football</x:v>
      </x:c>
      <x:c r="V75" s="2" t="str">
        <x:v>https://kalshi.com/markets/kxncaafgame/x/kxncaafgame-26oct03ttucolo</x:v>
      </x:c>
      <x:c r="W75" s="33" t="str">
        <x:v>exact</x:v>
      </x:c>
      <x:c r="X75" s="33" t="str">
        <x:v>Colorado: quarterback not verified by source</x:v>
      </x:c>
      <x:c r="Y75" s="13" t="n">
        <x:v>0.8738311860706837</x:v>
      </x:c>
    </x:row>
    <x:row r="76" ht="60" customHeight="1">
      <x:c r="A76" s="16" t="n">
        <x:v>46298.8125</x:v>
      </x:c>
      <x:c r="B76" s="16" t="n">
        <x:v>46298.77083333333</x:v>
      </x:c>
      <x:c r="C76" s="2" t="str">
        <x:v>Evening</x:v>
      </x:c>
      <x:c r="D76" s="2" t="str">
        <x:v>South Florida over Temple</x:v>
      </x:c>
      <x:c r="E76" s="13" t="n">
        <x:v>0.8691</x:v>
      </x:c>
      <x:c r="F76" s="19" t="n">
        <x:v>0.7</x:v>
      </x:c>
      <x:c r="G76" s="19" t="n">
        <x:v>0.79</x:v>
      </x:c>
      <x:c r="H76" s="13" t="n">
        <x:v>0.75</x:v>
      </x:c>
      <x:c r="I76" s="2" t="n">
        <x:v>0</x:v>
      </x:c>
      <x:c r="J76" s="6" t="n">
        <x:v>0</x:v>
      </x:c>
      <x:c r="K76" s="13" t="n">
        <x:v>0.07</x:v>
      </x:c>
      <x:c r="L76" s="2" t="n">
        <x:v>3556.22</x:v>
      </x:c>
      <x:c r="M76" s="2" t="str">
        <x:v>Model-market disagreement too large</x:v>
      </x:c>
      <x:c r="N76" s="33" t="str">
        <x:v>1212/1342 historical wins in the 85%–90% band. Historical base Elo proxy; planning survival includes a 3% policy discount to the live model and historical uncertainty. Model-market disagreement too large</x:v>
      </x:c>
      <x:c r="O76" s="33" t="str">
        <x:v>KXNCAAFGAME-26OCT03TEMUSF-USF</x:v>
      </x:c>
      <x:c r="P76" s="33" t="str">
        <x:v>https://external-api.kalshi.com/trade-api/v2/markets/KXNCAAFGAME-26OCT03TEMUSF-USF</x:v>
      </x:c>
      <x:c r="Q76" s="9" t="n">
        <x:v>46295.45347222222</x:v>
      </x:c>
      <x:c r="R76" s="13" t="n">
        <x:v>0.8391</x:v>
      </x:c>
      <x:c r="S76" s="13" t="n">
        <x:v>0.9031296572280179</x:v>
      </x:c>
      <x:c r="T76" s="2" t="n">
        <x:v>1342</x:v>
      </x:c>
      <x:c r="U76" s="2" t="str">
        <x:v>College football</x:v>
      </x:c>
      <x:c r="V76" s="2" t="str">
        <x:v>https://kalshi.com/markets/kxncaafgame/x/kxncaafgame-26oct03temusf</x:v>
      </x:c>
      <x:c r="W76" s="33" t="str">
        <x:v>exact</x:v>
      </x:c>
      <x:c r="X76" s="33" t="str">
        <x:v>South Florida: quarterback not verified by source; Temple: quarterback not verified by source</x:v>
      </x:c>
      <x:c r="Y76" s="13" t="n">
        <x:v>0.8691</x:v>
      </x:c>
    </x:row>
    <x:row r="77" ht="60" customHeight="1">
      <x:c r="A77" s="15" t="n">
        <x:v>46298.8125</x:v>
      </x:c>
      <x:c r="B77" s="15" t="n">
        <x:v>46298.77083333333</x:v>
      </x:c>
      <x:c r="C77" s="10" t="str">
        <x:v>Evening</x:v>
      </x:c>
      <x:c r="D77" s="10" t="str">
        <x:v>Miami over Clemson</x:v>
      </x:c>
      <x:c r="E77" s="12" t="n">
        <x:v>0.791</x:v>
      </x:c>
      <x:c r="F77" s="18" t="n">
        <x:v>0.87</x:v>
      </x:c>
      <x:c r="G77" s="18" t="n">
        <x:v>0.69</x:v>
      </x:c>
      <x:c r="H77" s="12" t="n">
        <x:v>0.75</x:v>
      </x:c>
      <x:c r="I77" s="10" t="n">
        <x:v>0</x:v>
      </x:c>
      <x:c r="J77" s="6" t="n">
        <x:v>0</x:v>
      </x:c>
      <x:c r="K77" s="12" t="n">
        <x:v>0.07</x:v>
      </x:c>
      <x:c r="L77" s="10" t="n">
        <x:v>1531.06</x:v>
      </x:c>
      <x:c r="M77" s="10" t="str">
        <x:v>Above price ceiling</x:v>
      </x:c>
      <x:c r="N77" s="32" t="str">
        <x:v>1196/1522 historical wins in the 75%–80% band. Historical base Elo proxy; planning survival includes a 3% policy discount to the live model and historical uncertainty. Above price ceiling</x:v>
      </x:c>
      <x:c r="O77" s="32" t="str">
        <x:v>KXNCAAFGAME-26OCT03MIACLEM-MIA</x:v>
      </x:c>
      <x:c r="P77" s="32" t="str">
        <x:v>https://external-api.kalshi.com/trade-api/v2/markets/KXNCAAFGAME-26OCT03MIACLEM-MIA</x:v>
      </x:c>
      <x:c r="Q77" s="17" t="n">
        <x:v>46295.45347222222</x:v>
      </x:c>
      <x:c r="R77" s="13" t="n">
        <x:v>0.7442866866428861</x:v>
      </x:c>
      <x:c r="S77" s="13" t="n">
        <x:v>0.78580814717477</x:v>
      </x:c>
      <x:c r="T77" s="2" t="n">
        <x:v>1522</x:v>
      </x:c>
      <x:c r="U77" s="2" t="str">
        <x:v>College football</x:v>
      </x:c>
      <x:c r="V77" s="2" t="str">
        <x:v>https://kalshi.com/markets/kxncaafgame/x/kxncaafgame-26oct03miaclem</x:v>
      </x:c>
      <x:c r="W77" s="33" t="str">
        <x:v>exact</x:v>
      </x:c>
      <x:c r="X77" s="33" t="str">
        <x:v>Clemson: quarterback not verified by source; Miami: quarterback not verified by source</x:v>
      </x:c>
      <x:c r="Y77" s="13" t="n">
        <x:v>0.7442866866428861</x:v>
      </x:c>
    </x:row>
    <x:row r="78" ht="60" customHeight="1">
      <x:c r="A78" s="16" t="n">
        <x:v>46298.82291666667</x:v>
      </x:c>
      <x:c r="B78" s="16" t="n">
        <x:v>46298.78125</x:v>
      </x:c>
      <x:c r="C78" s="2" t="str">
        <x:v>Evening</x:v>
      </x:c>
      <x:c r="D78" s="2" t="str">
        <x:v>LSU over McNeese</x:v>
      </x:c>
      <x:c r="E78" s="13" t="n">
        <x:v>0.9668</x:v>
      </x:c>
      <x:c r="F78" s="19" t="n">
        <x:v>1</x:v>
      </x:c>
      <x:c r="G78" s="19" t="n">
        <x:v>0.9</x:v>
      </x:c>
      <x:c r="H78" s="13" t="n">
        <x:v>0.75</x:v>
      </x:c>
      <x:c r="I78" s="2" t="n">
        <x:v>0</x:v>
      </x:c>
      <x:c r="J78" s="6" t="n">
        <x:v>0</x:v>
      </x:c>
      <x:c r="K78" s="13" t="n">
        <x:v>0.07</x:v>
      </x:c>
      <x:c r="L78" s="2" t="n">
        <x:v>0</x:v>
      </x:c>
      <x:c r="M78" s="2" t="str">
        <x:v>No executable ask</x:v>
      </x:c>
      <x:c r="N78" s="33" t="str">
        <x:v>1000/1028 historical wins in the 95%–100% band. Historical base Elo proxy; planning survival includes a 3% policy discount to the live model and historical uncertainty. No executable ask Above price ceiling</x:v>
      </x:c>
      <x:c r="O78" s="33" t="str">
        <x:v>KXNCAAFGAME-26OCT03MCNSLSU-LSU</x:v>
      </x:c>
      <x:c r="P78" s="33" t="str">
        <x:v>https://external-api.kalshi.com/trade-api/v2/markets/KXNCAAFGAME-26OCT03MCNSLSU-LSU</x:v>
      </x:c>
      <x:c r="Q78" s="9" t="n">
        <x:v>46295.45347222222</x:v>
      </x:c>
      <x:c r="R78" s="13" t="n">
        <x:v>0.9368</x:v>
      </x:c>
      <x:c r="S78" s="13" t="n">
        <x:v>0.9727626459143969</x:v>
      </x:c>
      <x:c r="T78" s="2" t="n">
        <x:v>1028</x:v>
      </x:c>
      <x:c r="U78" s="2" t="str">
        <x:v>College football</x:v>
      </x:c>
      <x:c r="V78" s="2" t="str">
        <x:v>https://kalshi.com/markets/kxncaafgame/x/kxncaafgame-26oct03mcnslsu</x:v>
      </x:c>
      <x:c r="W78" s="33" t="str">
        <x:v>exact</x:v>
      </x:c>
      <x:c r="X78" s="33" t="str">
        <x:v>See webpage for reported and unavailable source coverage.</x:v>
      </x:c>
      <x:c r="Y78" s="13" t="n">
        <x:v>0.964505461498245</x:v>
      </x:c>
    </x:row>
    <x:row r="79" ht="60" customHeight="1">
      <x:c r="A79" s="15" t="n">
        <x:v>46298.83333333333</x:v>
      </x:c>
      <x:c r="B79" s="15" t="n">
        <x:v>46298.79166666667</x:v>
      </x:c>
      <x:c r="C79" s="10" t="str">
        <x:v>Evening</x:v>
      </x:c>
      <x:c r="D79" s="10" t="str">
        <x:v>Indiana over Rutgers</x:v>
      </x:c>
      <x:c r="E79" s="12" t="n">
        <x:v>0.9615</x:v>
      </x:c>
      <x:c r="F79" s="18" t="n">
        <x:v>0.95</x:v>
      </x:c>
      <x:c r="G79" s="18" t="n">
        <x:v>0.89</x:v>
      </x:c>
      <x:c r="H79" s="12" t="n">
        <x:v>0.75</x:v>
      </x:c>
      <x:c r="I79" s="10" t="n">
        <x:v>0</x:v>
      </x:c>
      <x:c r="J79" s="6" t="n">
        <x:v>0</x:v>
      </x:c>
      <x:c r="K79" s="12" t="n">
        <x:v>0.07</x:v>
      </x:c>
      <x:c r="L79" s="10" t="n">
        <x:v>135120.56</x:v>
      </x:c>
      <x:c r="M79" s="10" t="str">
        <x:v>Above price ceiling</x:v>
      </x:c>
      <x:c r="N79" s="32" t="str">
        <x:v>1000/1028 historical wins in the 95%–100% band. Historical base Elo proxy; planning survival includes a 3% policy discount to the live model and historical uncertainty. Above price ceiling</x:v>
      </x:c>
      <x:c r="O79" s="32" t="str">
        <x:v>KXNCAAFGAME-26OCT03INDRUTG-IND</x:v>
      </x:c>
      <x:c r="P79" s="32" t="str">
        <x:v>https://external-api.kalshi.com/trade-api/v2/markets/KXNCAAFGAME-26OCT03INDRUTG-IND</x:v>
      </x:c>
      <x:c r="Q79" s="17" t="n">
        <x:v>46295.45347222222</x:v>
      </x:c>
      <x:c r="R79" s="13" t="n">
        <x:v>0.9315</x:v>
      </x:c>
      <x:c r="S79" s="13" t="n">
        <x:v>0.9727626459143969</x:v>
      </x:c>
      <x:c r="T79" s="2" t="n">
        <x:v>1028</x:v>
      </x:c>
      <x:c r="U79" s="2" t="str">
        <x:v>College football</x:v>
      </x:c>
      <x:c r="V79" s="2" t="str">
        <x:v>https://kalshi.com/markets/kxncaafgame/x/kxncaafgame-26oct03indrutg</x:v>
      </x:c>
      <x:c r="W79" s="33" t="str">
        <x:v>exact</x:v>
      </x:c>
      <x:c r="X79" s="33" t="str">
        <x:v>Indiana: quarterback not verified by source; Rutgers: quarterback not verified by source</x:v>
      </x:c>
      <x:c r="Y79" s="13" t="n">
        <x:v>0.9580028847304072</x:v>
      </x:c>
    </x:row>
    <x:row r="80" ht="60" customHeight="1">
      <x:c r="A80" s="16" t="n">
        <x:v>46299.54166666667</x:v>
      </x:c>
      <x:c r="B80" s="16" t="n">
        <x:v>46299.5</x:v>
      </x:c>
      <x:c r="C80" s="2" t="str">
        <x:v>Afternoon</x:v>
      </x:c>
      <x:c r="D80" s="2" t="str">
        <x:v>Ravens over Titans</x:v>
      </x:c>
      <x:c r="E80" s="13" t="n">
        <x:v>0.869</x:v>
      </x:c>
      <x:c r="F80" s="19" t="n">
        <x:v>0.86</x:v>
      </x:c>
      <x:c r="G80" s="19" t="n">
        <x:v>0.71</x:v>
      </x:c>
      <x:c r="H80" s="13" t="n">
        <x:v>0.8</x:v>
      </x:c>
      <x:c r="I80" s="2" t="n">
        <x:v>0</x:v>
      </x:c>
      <x:c r="J80" s="6" t="n">
        <x:v>0</x:v>
      </x:c>
      <x:c r="K80" s="13" t="n">
        <x:v>0.07</x:v>
      </x:c>
      <x:c r="L80" s="2" t="n">
        <x:v>137920.31</x:v>
      </x:c>
      <x:c r="M80" s="2" t="str">
        <x:v>Above price ceiling</x:v>
      </x:c>
      <x:c r="N80" s="33" t="str">
        <x:v>73/86 historical wins in the 80%–100% band. Pooled sport-floor band used because the narrow band is sparse. Historical base Elo proxy; planning survival includes a 3% policy discount to the live model and historical uncertainty. Above price ceiling</x:v>
      </x:c>
      <x:c r="O80" s="33" t="str">
        <x:v>KXNFLGAME-26OCT04TENBAL-BAL</x:v>
      </x:c>
      <x:c r="P80" s="33" t="str">
        <x:v>https://external-api.kalshi.com/trade-api/v2/markets/KXNFLGAME-26OCT04TENBAL-BAL</x:v>
      </x:c>
      <x:c r="Q80" s="9" t="n">
        <x:v>46295.45</x:v>
      </x:c>
      <x:c r="R80" s="13" t="n">
        <x:v>0.7583643480040613</x:v>
      </x:c>
      <x:c r="S80" s="13" t="n">
        <x:v>0.8488372093023255</x:v>
      </x:c>
      <x:c r="T80" s="2" t="n">
        <x:v>86</x:v>
      </x:c>
      <x:c r="U80" s="2" t="str">
        <x:v>NFL</x:v>
      </x:c>
      <x:c r="V80" s="2" t="str">
        <x:v>https://kalshi.com/markets/kxnflgame/x/kxnflgame-26oct04tenbal</x:v>
      </x:c>
      <x:c r="W80" s="33" t="str">
        <x:v>exact</x:v>
      </x:c>
      <x:c r="X80" s="33" t="str">
        <x:v>Ravens: 1 uncertain player status(es)</x:v>
      </x:c>
      <x:c r="Y80" s="13" t="n">
        <x:v>0.8240619940737898</x:v>
      </x:c>
    </x:row>
    <x:row r="81" ht="60" customHeight="1">
      <x:c r="A81" s="23" t="n">
        <x:v>46299.68402777778</x:v>
      </x:c>
      <x:c r="B81" s="23" t="n">
        <x:v>46299.64236111111</x:v>
      </x:c>
      <x:c r="C81" s="24" t="str">
        <x:v>Afternoon</x:v>
      </x:c>
      <x:c r="D81" s="24" t="str">
        <x:v>Seahawks over Chargers</x:v>
      </x:c>
      <x:c r="E81" s="25" t="n">
        <x:v>0.8445</x:v>
      </x:c>
      <x:c r="F81" s="29" t="n">
        <x:v>0.76</x:v>
      </x:c>
      <x:c r="G81" s="29" t="n">
        <x:v>0.66</x:v>
      </x:c>
      <x:c r="H81" s="25" t="n">
        <x:v>0.8</x:v>
      </x:c>
      <x:c r="I81" s="24" t="n">
        <x:v>0</x:v>
      </x:c>
      <x:c r="J81" s="30" t="n">
        <x:v>0</x:v>
      </x:c>
      <x:c r="K81" s="25" t="n">
        <x:v>0.07</x:v>
      </x:c>
      <x:c r="L81" s="24" t="n">
        <x:v>76400.69</x:v>
      </x:c>
      <x:c r="M81" s="24" t="str">
        <x:v>Above price ceiling</x:v>
      </x:c>
      <x:c r="N81" s="34" t="str">
        <x:v>47/57 historical wins in the 80%–85% band. Historical base Elo proxy; planning survival includes a 3% policy discount to the live model and historical uncertainty. Above price ceiling</x:v>
      </x:c>
      <x:c r="O81" s="34" t="str">
        <x:v>KXNFLGAME-26OCT04LACSEA-SEA</x:v>
      </x:c>
      <x:c r="P81" s="34" t="str">
        <x:v>https://external-api.kalshi.com/trade-api/v2/markets/KXNFLGAME-26OCT04LACSEA-SEA</x:v>
      </x:c>
      <x:c r="Q81" s="31" t="n">
        <x:v>46295.45</x:v>
      </x:c>
      <x:c r="R81" s="35" t="n">
        <x:v>0.7063264717030607</x:v>
      </x:c>
      <x:c r="S81" s="35" t="n">
        <x:v>0.8245614035087719</x:v>
      </x:c>
      <x:c r="T81" s="28" t="n">
        <x:v>57</x:v>
      </x:c>
      <x:c r="U81" s="28" t="str">
        <x:v>NFL</x:v>
      </x:c>
      <x:c r="V81" s="28" t="str">
        <x:v>https://kalshi.com/markets/kxnflgame/x/kxnflgame-26oct04lacsea</x:v>
      </x:c>
      <x:c r="W81" s="36" t="str">
        <x:v>exact</x:v>
      </x:c>
      <x:c r="X81" s="36" t="str">
        <x:v>Chargers: 6 uncertain player status(es); Seahawks: 3 uncertain player status(es)</x:v>
      </x:c>
      <x:c r="Y81" s="35" t="n">
        <x:v>0.8233059045240013</x:v>
      </x:c>
    </x:row>
    <x:row r="82" ht="30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</x:row>
    <x:row r="83" ht="30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</x:row>
  </x:sheetData>
  <x:conditionalFormatting sqref="W9:W81">
    <x:cfRule type="containsText" dxfId="4" priority="1" operator="containsText" text="FUZZY"/>
  </x:conditionalFormatting>
  <x:dataValidations count="1">
    <x:dataValidation type="list" sqref="J9:J81">
      <x:formula1>"0,1"</x:formula1>
    </x:dataValidation>
  </x:dataValidations>
  <x:pageMargins left="0.7" right="0.7" top="0.75" bottom="0.75" header="0.3" footer="0.3"/>
</x:worksheet>
</file>